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Tデータ\R3\"/>
    </mc:Choice>
  </mc:AlternateContent>
  <bookViews>
    <workbookView xWindow="0" yWindow="0" windowWidth="19980" windowHeight="7305" tabRatio="917" firstSheet="1" activeTab="1"/>
  </bookViews>
  <sheets>
    <sheet name="操作方法" sheetId="11" r:id="rId1"/>
    <sheet name="基本データ" sheetId="2" r:id="rId2"/>
    <sheet name="入力用" sheetId="5" r:id="rId3"/>
    <sheet name="入力確認" sheetId="12" state="hidden" r:id="rId4"/>
    <sheet name="参加一覧表男子" sheetId="7" r:id="rId5"/>
    <sheet name="参加一覧表女子" sheetId="8" r:id="rId6"/>
    <sheet name="参加一覧表男子（北上jr用）" sheetId="14" state="hidden" r:id="rId7"/>
    <sheet name="参加一覧表女子（北上jr用）" sheetId="15" state="hidden" r:id="rId8"/>
    <sheet name="リレー個票（記録だけ入力）" sheetId="13" r:id="rId9"/>
    <sheet name="ﾘﾚｰﾃﾞｰﾀ （いじるな危険）" sheetId="20" r:id="rId10"/>
    <sheet name="データベース（いじるな危険）" sheetId="9" r:id="rId11"/>
    <sheet name="データ" sheetId="6" state="hidden" r:id="rId12"/>
    <sheet name="変更点" sheetId="17" state="hidden" r:id="rId13"/>
    <sheet name="データベース（いじるな危険） (2)" sheetId="19" state="hidden" r:id="rId14"/>
  </sheets>
  <externalReferences>
    <externalReference r:id="rId15"/>
    <externalReference r:id="rId16"/>
    <externalReference r:id="rId17"/>
  </externalReferences>
  <definedNames>
    <definedName name="_xlnm._FilterDatabase" localSheetId="11" hidden="1">データ!$A$1:$B$214</definedName>
    <definedName name="_xlnm._FilterDatabase" localSheetId="10" hidden="1">'データベース（いじるな危険）'!$A$1:$I$22</definedName>
    <definedName name="_xlnm._FilterDatabase" localSheetId="13" hidden="1">'データベース（いじるな危険） (2)'!$A$1:$I$22</definedName>
    <definedName name="_xlnm._FilterDatabase" localSheetId="1" hidden="1">基本データ!$B$26:$G$186</definedName>
    <definedName name="_xlnm._FilterDatabase" localSheetId="2" hidden="1">入力用!$AH$66:$AH$77</definedName>
    <definedName name="_xlnm.Print_Area" localSheetId="5">参加一覧表女子!$A$1:$H$94</definedName>
    <definedName name="_xlnm.Print_Area" localSheetId="7">'参加一覧表女子（北上jr用）'!$A$1:$H$94</definedName>
    <definedName name="_xlnm.Print_Area" localSheetId="4">参加一覧表男子!$A$1:$H$94</definedName>
    <definedName name="_xlnm.Print_Area" localSheetId="6">'参加一覧表男子（北上jr用）'!$A$1:$H$94</definedName>
    <definedName name="_xlnm.Print_Area" localSheetId="2">入力用!$A$1:$AG$65</definedName>
    <definedName name="加盟" localSheetId="8">[1]データ!$I$2:$J$2</definedName>
    <definedName name="加盟">[2]データ!$I$2:$J$2</definedName>
    <definedName name="学校名" localSheetId="9">[3]データ!#REF!</definedName>
    <definedName name="学校名">[3]データ!#REF!</definedName>
    <definedName name="種別コード" localSheetId="8">[1]データ!$G$2:$H$7</definedName>
    <definedName name="種別コード">[2]データ!$G$2:$H$7</definedName>
    <definedName name="種目コード" localSheetId="8">[1]データ!$E$2:$F$20</definedName>
    <definedName name="種目コード">[2]データ!$E$2:$F$20</definedName>
    <definedName name="所属団体" localSheetId="8">[1]データ!$C$2:$D$11</definedName>
    <definedName name="所属団体">[2]データ!$C$2:$D$11</definedName>
    <definedName name="性別" localSheetId="8">[1]データ!$A$2:$B$3</definedName>
    <definedName name="性別">[2]データ!$A$2:$B$3</definedName>
    <definedName name="男共通">入力用!$CY$17:$CY$22</definedName>
  </definedNames>
  <calcPr calcId="152511"/>
</workbook>
</file>

<file path=xl/calcChain.xml><?xml version="1.0" encoding="utf-8"?>
<calcChain xmlns="http://schemas.openxmlformats.org/spreadsheetml/2006/main">
  <c r="G18" i="2" l="1"/>
  <c r="C18" i="2"/>
  <c r="J27" i="2"/>
  <c r="L27" i="2"/>
  <c r="Q20" i="5" l="1"/>
  <c r="D8" i="20" l="1"/>
  <c r="D6" i="20"/>
  <c r="D4" i="20"/>
  <c r="D2" i="20"/>
  <c r="C8" i="20"/>
  <c r="C6" i="20"/>
  <c r="C4" i="20"/>
  <c r="C2" i="20"/>
  <c r="G51" i="19" l="1"/>
  <c r="C51" i="19"/>
  <c r="B51" i="19"/>
  <c r="G50" i="19"/>
  <c r="C50" i="19"/>
  <c r="B50" i="19"/>
  <c r="G49" i="19"/>
  <c r="C49" i="19"/>
  <c r="B49" i="19"/>
  <c r="G48" i="19"/>
  <c r="C48" i="19"/>
  <c r="B48" i="19"/>
  <c r="G47" i="19"/>
  <c r="C47" i="19"/>
  <c r="B47" i="19"/>
  <c r="G46" i="19"/>
  <c r="C46" i="19"/>
  <c r="B46" i="19"/>
  <c r="G45" i="19"/>
  <c r="C45" i="19"/>
  <c r="B45" i="19"/>
  <c r="G44" i="19"/>
  <c r="C44" i="19"/>
  <c r="B44" i="19"/>
  <c r="G43" i="19"/>
  <c r="C43" i="19"/>
  <c r="B43" i="19"/>
  <c r="G42" i="19"/>
  <c r="C42" i="19"/>
  <c r="B42" i="19"/>
  <c r="G41" i="19"/>
  <c r="C41" i="19"/>
  <c r="B41" i="19"/>
  <c r="G40" i="19"/>
  <c r="C40" i="19"/>
  <c r="B40" i="19"/>
  <c r="G39" i="19"/>
  <c r="C39" i="19"/>
  <c r="B39" i="19"/>
  <c r="G38" i="19"/>
  <c r="C38" i="19"/>
  <c r="G37" i="19"/>
  <c r="C37" i="19"/>
  <c r="B37" i="19"/>
  <c r="G36" i="19"/>
  <c r="C36" i="19"/>
  <c r="G35" i="19"/>
  <c r="C35" i="19"/>
  <c r="B35" i="19"/>
  <c r="G34" i="19"/>
  <c r="C34" i="19"/>
  <c r="G33" i="19"/>
  <c r="C33" i="19"/>
  <c r="B33" i="19"/>
  <c r="G32" i="19"/>
  <c r="C32" i="19"/>
  <c r="G31" i="19"/>
  <c r="C31" i="19"/>
  <c r="B31" i="19"/>
  <c r="G30" i="19"/>
  <c r="C30" i="19"/>
  <c r="G29" i="19"/>
  <c r="C29" i="19"/>
  <c r="B29" i="19"/>
  <c r="G28" i="19"/>
  <c r="C28" i="19"/>
  <c r="G27" i="19"/>
  <c r="C27" i="19"/>
  <c r="B27" i="19"/>
  <c r="G26" i="19"/>
  <c r="C26" i="19"/>
  <c r="B26" i="19"/>
  <c r="G25" i="19"/>
  <c r="C25" i="19"/>
  <c r="B25" i="19"/>
  <c r="G24" i="19"/>
  <c r="C24" i="19"/>
  <c r="B24" i="19"/>
  <c r="G23" i="19"/>
  <c r="C23" i="19"/>
  <c r="B23" i="19"/>
  <c r="G22" i="19"/>
  <c r="C22" i="19"/>
  <c r="B22" i="19"/>
  <c r="G21" i="19"/>
  <c r="C21" i="19"/>
  <c r="B21" i="19"/>
  <c r="G20" i="19"/>
  <c r="C20" i="19"/>
  <c r="B20" i="19"/>
  <c r="G19" i="19"/>
  <c r="C19" i="19"/>
  <c r="B19" i="19"/>
  <c r="G18" i="19"/>
  <c r="C18" i="19"/>
  <c r="B18" i="19"/>
  <c r="G17" i="19"/>
  <c r="C17" i="19"/>
  <c r="B17" i="19"/>
  <c r="G16" i="19"/>
  <c r="C16" i="19"/>
  <c r="B16" i="19"/>
  <c r="G15" i="19"/>
  <c r="C15" i="19"/>
  <c r="B15" i="19"/>
  <c r="G14" i="19"/>
  <c r="C14" i="19"/>
  <c r="B14" i="19"/>
  <c r="G13" i="19"/>
  <c r="C13" i="19"/>
  <c r="B13" i="19"/>
  <c r="G12" i="19"/>
  <c r="C12" i="19"/>
  <c r="B12" i="19"/>
  <c r="G11" i="19"/>
  <c r="C11" i="19"/>
  <c r="B11" i="19"/>
  <c r="G10" i="19"/>
  <c r="C10" i="19"/>
  <c r="B10" i="19"/>
  <c r="G9" i="19"/>
  <c r="C9" i="19"/>
  <c r="B9" i="19"/>
  <c r="G8" i="19"/>
  <c r="C8" i="19"/>
  <c r="B8" i="19"/>
  <c r="G7" i="19"/>
  <c r="C7" i="19"/>
  <c r="B7" i="19"/>
  <c r="G6" i="19"/>
  <c r="C6" i="19"/>
  <c r="B6" i="19"/>
  <c r="G5" i="19"/>
  <c r="C5" i="19"/>
  <c r="B5" i="19"/>
  <c r="G4" i="19"/>
  <c r="C4" i="19"/>
  <c r="B4" i="19"/>
  <c r="G3" i="19"/>
  <c r="C3" i="19"/>
  <c r="B3" i="19"/>
  <c r="G2" i="19"/>
  <c r="C2" i="19"/>
  <c r="B2" i="19"/>
  <c r="BB7" i="2" l="1"/>
  <c r="BP7" i="2" s="1"/>
  <c r="BB6" i="2"/>
  <c r="BP6" i="2" s="1"/>
  <c r="BB2" i="2"/>
  <c r="F16" i="5" l="1"/>
  <c r="D2" i="19" s="1"/>
  <c r="F3" i="8" l="1"/>
  <c r="B52" i="7"/>
  <c r="B5" i="7"/>
  <c r="B52" i="8"/>
  <c r="B5" i="8"/>
  <c r="G5" i="8"/>
  <c r="G5" i="7"/>
  <c r="AO52" i="5" l="1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CP16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17" i="5"/>
  <c r="AD16" i="5"/>
  <c r="Q18" i="5"/>
  <c r="Q19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17" i="5"/>
  <c r="Q16" i="5"/>
  <c r="N17" i="5"/>
  <c r="BW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3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CW59" i="5" l="1"/>
  <c r="CX59" i="5"/>
  <c r="CS59" i="5"/>
  <c r="CT59" i="5"/>
  <c r="CW58" i="5"/>
  <c r="CX58" i="5"/>
  <c r="CS58" i="5"/>
  <c r="CT58" i="5"/>
  <c r="CX65" i="5"/>
  <c r="CW65" i="5"/>
  <c r="CW57" i="5"/>
  <c r="CX57" i="5"/>
  <c r="CS57" i="5"/>
  <c r="CT57" i="5"/>
  <c r="CX64" i="5"/>
  <c r="CW64" i="5"/>
  <c r="CS64" i="5"/>
  <c r="CT64" i="5"/>
  <c r="CX56" i="5"/>
  <c r="CW56" i="5"/>
  <c r="CS56" i="5"/>
  <c r="CT56" i="5"/>
  <c r="CW63" i="5"/>
  <c r="CX63" i="5"/>
  <c r="CT63" i="5"/>
  <c r="CS63" i="5"/>
  <c r="CX55" i="5"/>
  <c r="CW55" i="5"/>
  <c r="CT55" i="5"/>
  <c r="CS55" i="5"/>
  <c r="CW62" i="5"/>
  <c r="CX62" i="5"/>
  <c r="CT62" i="5"/>
  <c r="CS62" i="5"/>
  <c r="CX54" i="5"/>
  <c r="CW54" i="5"/>
  <c r="CT54" i="5"/>
  <c r="CS54" i="5"/>
  <c r="CW61" i="5"/>
  <c r="CX61" i="5"/>
  <c r="CT61" i="5"/>
  <c r="CS61" i="5"/>
  <c r="CX53" i="5"/>
  <c r="CW53" i="5"/>
  <c r="CT53" i="5"/>
  <c r="CS53" i="5"/>
  <c r="CW60" i="5"/>
  <c r="CX60" i="5"/>
  <c r="CS60" i="5"/>
  <c r="CT60" i="5"/>
  <c r="CX52" i="5"/>
  <c r="CW52" i="5"/>
  <c r="CS52" i="5"/>
  <c r="CT52" i="5"/>
  <c r="CS65" i="5"/>
  <c r="CT65" i="5"/>
  <c r="AS16" i="5"/>
  <c r="BJ16" i="5"/>
  <c r="B54" i="15" l="1"/>
  <c r="B7" i="15"/>
  <c r="B53" i="15"/>
  <c r="G52" i="15"/>
  <c r="B52" i="15"/>
  <c r="B51" i="15"/>
  <c r="F50" i="15"/>
  <c r="B48" i="15"/>
  <c r="B6" i="15"/>
  <c r="G5" i="15"/>
  <c r="B5" i="15"/>
  <c r="B4" i="15"/>
  <c r="F3" i="15"/>
  <c r="B1" i="15"/>
  <c r="B7" i="14"/>
  <c r="B54" i="14"/>
  <c r="B53" i="14"/>
  <c r="G52" i="14"/>
  <c r="B52" i="14"/>
  <c r="B51" i="14"/>
  <c r="F50" i="14"/>
  <c r="B48" i="14"/>
  <c r="B6" i="14"/>
  <c r="G5" i="14"/>
  <c r="B5" i="14"/>
  <c r="B4" i="14"/>
  <c r="F3" i="14"/>
  <c r="B1" i="14"/>
  <c r="F1" i="12"/>
  <c r="BP2" i="2"/>
  <c r="AA2" i="12" s="1"/>
  <c r="BB5" i="2"/>
  <c r="BP5" i="2" s="1"/>
  <c r="AE2" i="12" s="1"/>
  <c r="BB4" i="2"/>
  <c r="BP4" i="2" s="1"/>
  <c r="AM2" i="12" s="1"/>
  <c r="BB3" i="2"/>
  <c r="BP3" i="2" s="1"/>
  <c r="AI2" i="12" s="1"/>
  <c r="Q14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V52" i="5"/>
  <c r="AV53" i="5"/>
  <c r="AV54" i="5"/>
  <c r="AV55" i="5"/>
  <c r="AV56" i="5"/>
  <c r="AV57" i="5"/>
  <c r="AV58" i="5"/>
  <c r="AV59" i="5"/>
  <c r="AV60" i="5"/>
  <c r="AV61" i="5"/>
  <c r="AV62" i="5"/>
  <c r="AV63" i="5"/>
  <c r="AV64" i="5"/>
  <c r="AV65" i="5"/>
  <c r="A54" i="13"/>
  <c r="A36" i="13"/>
  <c r="A19" i="13"/>
  <c r="A1" i="13"/>
  <c r="E54" i="7"/>
  <c r="B54" i="7"/>
  <c r="B53" i="7"/>
  <c r="G52" i="7"/>
  <c r="B51" i="7"/>
  <c r="F50" i="7"/>
  <c r="B48" i="7"/>
  <c r="E7" i="7"/>
  <c r="B7" i="7"/>
  <c r="B6" i="7"/>
  <c r="B4" i="7"/>
  <c r="F3" i="7"/>
  <c r="B1" i="7"/>
  <c r="CK17" i="5"/>
  <c r="CM17" i="5"/>
  <c r="CO17" i="5"/>
  <c r="CK18" i="5"/>
  <c r="CM18" i="5"/>
  <c r="CO18" i="5"/>
  <c r="CK19" i="5"/>
  <c r="CM19" i="5"/>
  <c r="CO19" i="5"/>
  <c r="CK20" i="5"/>
  <c r="CM20" i="5"/>
  <c r="CO20" i="5"/>
  <c r="CK21" i="5"/>
  <c r="CM21" i="5"/>
  <c r="CO21" i="5"/>
  <c r="CK22" i="5"/>
  <c r="CM22" i="5"/>
  <c r="CO22" i="5"/>
  <c r="CK23" i="5"/>
  <c r="CM23" i="5"/>
  <c r="CO23" i="5"/>
  <c r="CK24" i="5"/>
  <c r="CM24" i="5"/>
  <c r="CO24" i="5"/>
  <c r="CK25" i="5"/>
  <c r="CM25" i="5"/>
  <c r="CO25" i="5"/>
  <c r="CK26" i="5"/>
  <c r="CM26" i="5"/>
  <c r="CO26" i="5"/>
  <c r="CK27" i="5"/>
  <c r="CM27" i="5"/>
  <c r="CO27" i="5"/>
  <c r="CK28" i="5"/>
  <c r="CM28" i="5"/>
  <c r="CO28" i="5"/>
  <c r="CK29" i="5"/>
  <c r="CM29" i="5"/>
  <c r="CO29" i="5"/>
  <c r="CK30" i="5"/>
  <c r="CM30" i="5"/>
  <c r="CO30" i="5"/>
  <c r="CK31" i="5"/>
  <c r="CM31" i="5"/>
  <c r="CO31" i="5"/>
  <c r="CK32" i="5"/>
  <c r="CM32" i="5"/>
  <c r="CO32" i="5"/>
  <c r="CK33" i="5"/>
  <c r="CM33" i="5"/>
  <c r="CO33" i="5"/>
  <c r="CK34" i="5"/>
  <c r="CM34" i="5"/>
  <c r="CO34" i="5"/>
  <c r="CK35" i="5"/>
  <c r="CM35" i="5"/>
  <c r="CO35" i="5"/>
  <c r="CK36" i="5"/>
  <c r="CM36" i="5"/>
  <c r="CO36" i="5"/>
  <c r="CK37" i="5"/>
  <c r="CM37" i="5"/>
  <c r="CO37" i="5"/>
  <c r="CK38" i="5"/>
  <c r="CM38" i="5"/>
  <c r="CO38" i="5"/>
  <c r="CK39" i="5"/>
  <c r="CM39" i="5"/>
  <c r="CO39" i="5"/>
  <c r="CK40" i="5"/>
  <c r="CM40" i="5"/>
  <c r="CO40" i="5"/>
  <c r="CK41" i="5"/>
  <c r="CM41" i="5"/>
  <c r="CO41" i="5"/>
  <c r="CK42" i="5"/>
  <c r="CM42" i="5"/>
  <c r="CO42" i="5"/>
  <c r="CK43" i="5"/>
  <c r="CM43" i="5"/>
  <c r="CO43" i="5"/>
  <c r="CK44" i="5"/>
  <c r="CM44" i="5"/>
  <c r="CO44" i="5"/>
  <c r="CK45" i="5"/>
  <c r="CM45" i="5"/>
  <c r="CO45" i="5"/>
  <c r="CK46" i="5"/>
  <c r="CM46" i="5"/>
  <c r="CO46" i="5"/>
  <c r="CK47" i="5"/>
  <c r="CM47" i="5"/>
  <c r="CO47" i="5"/>
  <c r="CK48" i="5"/>
  <c r="CM48" i="5"/>
  <c r="CO48" i="5"/>
  <c r="CK49" i="5"/>
  <c r="CM49" i="5"/>
  <c r="CO49" i="5"/>
  <c r="CK50" i="5"/>
  <c r="CM50" i="5"/>
  <c r="CO50" i="5"/>
  <c r="CK51" i="5"/>
  <c r="CM51" i="5"/>
  <c r="CO51" i="5"/>
  <c r="CK52" i="5"/>
  <c r="CM52" i="5"/>
  <c r="CO52" i="5"/>
  <c r="CK53" i="5"/>
  <c r="CM53" i="5"/>
  <c r="CO53" i="5"/>
  <c r="CK54" i="5"/>
  <c r="CM54" i="5"/>
  <c r="CO54" i="5"/>
  <c r="CK55" i="5"/>
  <c r="CM55" i="5"/>
  <c r="CO55" i="5"/>
  <c r="CK56" i="5"/>
  <c r="CM56" i="5"/>
  <c r="CO56" i="5"/>
  <c r="CK57" i="5"/>
  <c r="CM57" i="5"/>
  <c r="CO57" i="5"/>
  <c r="CK58" i="5"/>
  <c r="CM58" i="5"/>
  <c r="CO58" i="5"/>
  <c r="CK59" i="5"/>
  <c r="CM59" i="5"/>
  <c r="CO59" i="5"/>
  <c r="CK60" i="5"/>
  <c r="CM60" i="5"/>
  <c r="CO60" i="5"/>
  <c r="CK61" i="5"/>
  <c r="CM61" i="5"/>
  <c r="CO61" i="5"/>
  <c r="CK62" i="5"/>
  <c r="CM62" i="5"/>
  <c r="CO62" i="5"/>
  <c r="CK63" i="5"/>
  <c r="CM63" i="5"/>
  <c r="CO63" i="5"/>
  <c r="CK64" i="5"/>
  <c r="CM64" i="5"/>
  <c r="CO64" i="5"/>
  <c r="CK65" i="5"/>
  <c r="CM65" i="5"/>
  <c r="CO65" i="5"/>
  <c r="CP17" i="5"/>
  <c r="BW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O16" i="5"/>
  <c r="CM16" i="5"/>
  <c r="CK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T62" i="5"/>
  <c r="BT63" i="5"/>
  <c r="BT64" i="5"/>
  <c r="BT65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A16" i="5"/>
  <c r="BV16" i="5"/>
  <c r="BT16" i="5"/>
  <c r="V18" i="5"/>
  <c r="AX18" i="5"/>
  <c r="V19" i="5"/>
  <c r="AX19" i="5" s="1"/>
  <c r="V20" i="5"/>
  <c r="AX20" i="5" s="1"/>
  <c r="V21" i="5"/>
  <c r="V22" i="5"/>
  <c r="AX22" i="5" s="1"/>
  <c r="V23" i="5"/>
  <c r="AX23" i="5"/>
  <c r="V24" i="5"/>
  <c r="V25" i="5"/>
  <c r="V26" i="5"/>
  <c r="V27" i="5"/>
  <c r="AX27" i="5" s="1"/>
  <c r="V28" i="5"/>
  <c r="AX28" i="5" s="1"/>
  <c r="V29" i="5"/>
  <c r="AX29" i="5"/>
  <c r="V30" i="5"/>
  <c r="AX30" i="5" s="1"/>
  <c r="V31" i="5"/>
  <c r="AX31" i="5" s="1"/>
  <c r="V32" i="5"/>
  <c r="AX32" i="5"/>
  <c r="V33" i="5"/>
  <c r="AX33" i="5"/>
  <c r="V34" i="5"/>
  <c r="V35" i="5"/>
  <c r="V36" i="5"/>
  <c r="V37" i="5"/>
  <c r="V38" i="5"/>
  <c r="AX38" i="5"/>
  <c r="V39" i="5"/>
  <c r="AX39" i="5"/>
  <c r="V40" i="5"/>
  <c r="AX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17" i="5"/>
  <c r="AX17" i="5" s="1"/>
  <c r="V16" i="5"/>
  <c r="AX16" i="5" s="1"/>
  <c r="I16" i="5"/>
  <c r="AU16" i="5" s="1"/>
  <c r="BR16" i="5"/>
  <c r="I17" i="5"/>
  <c r="AU17" i="5" s="1"/>
  <c r="BJ18" i="5"/>
  <c r="B2" i="9"/>
  <c r="G52" i="8"/>
  <c r="AX21" i="5"/>
  <c r="AX24" i="5"/>
  <c r="AX36" i="5"/>
  <c r="AX43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2" i="5"/>
  <c r="AX73" i="5"/>
  <c r="AX74" i="5"/>
  <c r="AX75" i="5"/>
  <c r="AX76" i="5"/>
  <c r="AX77" i="5"/>
  <c r="AX78" i="5"/>
  <c r="AX79" i="5"/>
  <c r="AX80" i="5"/>
  <c r="AX81" i="5"/>
  <c r="AX82" i="5"/>
  <c r="AX83" i="5"/>
  <c r="AX84" i="5"/>
  <c r="AX85" i="5"/>
  <c r="AX86" i="5"/>
  <c r="AX87" i="5"/>
  <c r="AX88" i="5"/>
  <c r="AX89" i="5"/>
  <c r="AX90" i="5"/>
  <c r="AX91" i="5"/>
  <c r="AX92" i="5"/>
  <c r="AX93" i="5"/>
  <c r="AX94" i="5"/>
  <c r="AX95" i="5"/>
  <c r="AX96" i="5"/>
  <c r="AX97" i="5"/>
  <c r="AX98" i="5"/>
  <c r="AX99" i="5"/>
  <c r="AX100" i="5"/>
  <c r="AX101" i="5"/>
  <c r="AX102" i="5"/>
  <c r="AX103" i="5"/>
  <c r="AX104" i="5"/>
  <c r="AX105" i="5"/>
  <c r="AX106" i="5"/>
  <c r="AX107" i="5"/>
  <c r="AX108" i="5"/>
  <c r="AX109" i="5"/>
  <c r="AX110" i="5"/>
  <c r="AX111" i="5"/>
  <c r="AX112" i="5"/>
  <c r="AX113" i="5"/>
  <c r="AX114" i="5"/>
  <c r="AX115" i="5"/>
  <c r="AX116" i="5"/>
  <c r="AX117" i="5"/>
  <c r="AX118" i="5"/>
  <c r="AX119" i="5"/>
  <c r="AX120" i="5"/>
  <c r="AX121" i="5"/>
  <c r="AX122" i="5"/>
  <c r="AX123" i="5"/>
  <c r="AX124" i="5"/>
  <c r="AX125" i="5"/>
  <c r="AX126" i="5"/>
  <c r="AX127" i="5"/>
  <c r="AX128" i="5"/>
  <c r="AX129" i="5"/>
  <c r="AX130" i="5"/>
  <c r="AX131" i="5"/>
  <c r="AX132" i="5"/>
  <c r="AX133" i="5"/>
  <c r="AX134" i="5"/>
  <c r="AX135" i="5"/>
  <c r="AX136" i="5"/>
  <c r="AX137" i="5"/>
  <c r="AX138" i="5"/>
  <c r="AX139" i="5"/>
  <c r="AX140" i="5"/>
  <c r="AX141" i="5"/>
  <c r="AX142" i="5"/>
  <c r="AX143" i="5"/>
  <c r="AX144" i="5"/>
  <c r="AX145" i="5"/>
  <c r="AX146" i="5"/>
  <c r="AX147" i="5"/>
  <c r="AX148" i="5"/>
  <c r="AX149" i="5"/>
  <c r="AX150" i="5"/>
  <c r="AX151" i="5"/>
  <c r="AX152" i="5"/>
  <c r="AX153" i="5"/>
  <c r="AX154" i="5"/>
  <c r="AX155" i="5"/>
  <c r="AX156" i="5"/>
  <c r="AX157" i="5"/>
  <c r="AX158" i="5"/>
  <c r="AX159" i="5"/>
  <c r="AX160" i="5"/>
  <c r="AX161" i="5"/>
  <c r="AX162" i="5"/>
  <c r="AX163" i="5"/>
  <c r="AX164" i="5"/>
  <c r="AX165" i="5"/>
  <c r="AX166" i="5"/>
  <c r="AX167" i="5"/>
  <c r="AX168" i="5"/>
  <c r="AX169" i="5"/>
  <c r="AX170" i="5"/>
  <c r="AX171" i="5"/>
  <c r="AX172" i="5"/>
  <c r="AX173" i="5"/>
  <c r="AX174" i="5"/>
  <c r="AX175" i="5"/>
  <c r="AX176" i="5"/>
  <c r="AX177" i="5"/>
  <c r="AX178" i="5"/>
  <c r="AX179" i="5"/>
  <c r="AX180" i="5"/>
  <c r="AX181" i="5"/>
  <c r="AX182" i="5"/>
  <c r="AX183" i="5"/>
  <c r="AX184" i="5"/>
  <c r="AX185" i="5"/>
  <c r="AX186" i="5"/>
  <c r="AX187" i="5"/>
  <c r="AX188" i="5"/>
  <c r="AX189" i="5"/>
  <c r="AX190" i="5"/>
  <c r="AX191" i="5"/>
  <c r="AX192" i="5"/>
  <c r="AX193" i="5"/>
  <c r="AX194" i="5"/>
  <c r="AX195" i="5"/>
  <c r="AX196" i="5"/>
  <c r="AX197" i="5"/>
  <c r="AX198" i="5"/>
  <c r="AX199" i="5"/>
  <c r="AX200" i="5"/>
  <c r="AX201" i="5"/>
  <c r="AX202" i="5"/>
  <c r="AX203" i="5"/>
  <c r="AX204" i="5"/>
  <c r="AX205" i="5"/>
  <c r="AX206" i="5"/>
  <c r="AX207" i="5"/>
  <c r="AX208" i="5"/>
  <c r="AX209" i="5"/>
  <c r="AX210" i="5"/>
  <c r="AX211" i="5"/>
  <c r="AX212" i="5"/>
  <c r="AX213" i="5"/>
  <c r="AX214" i="5"/>
  <c r="AX215" i="5"/>
  <c r="AX216" i="5"/>
  <c r="AX217" i="5"/>
  <c r="AX218" i="5"/>
  <c r="AX219" i="5"/>
  <c r="AX220" i="5"/>
  <c r="AX221" i="5"/>
  <c r="AX222" i="5"/>
  <c r="AX223" i="5"/>
  <c r="AX224" i="5"/>
  <c r="AX225" i="5"/>
  <c r="AX226" i="5"/>
  <c r="AX227" i="5"/>
  <c r="AX228" i="5"/>
  <c r="AX229" i="5"/>
  <c r="AX230" i="5"/>
  <c r="AX231" i="5"/>
  <c r="AX232" i="5"/>
  <c r="AX233" i="5"/>
  <c r="AX234" i="5"/>
  <c r="AX235" i="5"/>
  <c r="AX236" i="5"/>
  <c r="AX237" i="5"/>
  <c r="AX238" i="5"/>
  <c r="AX239" i="5"/>
  <c r="AX240" i="5"/>
  <c r="AX241" i="5"/>
  <c r="AX242" i="5"/>
  <c r="AX243" i="5"/>
  <c r="AX244" i="5"/>
  <c r="AX245" i="5"/>
  <c r="AX246" i="5"/>
  <c r="AX247" i="5"/>
  <c r="AX248" i="5"/>
  <c r="AX249" i="5"/>
  <c r="AX250" i="5"/>
  <c r="AX251" i="5"/>
  <c r="AX252" i="5"/>
  <c r="AX253" i="5"/>
  <c r="AX254" i="5"/>
  <c r="AX255" i="5"/>
  <c r="AX256" i="5"/>
  <c r="AX257" i="5"/>
  <c r="AX258" i="5"/>
  <c r="AX259" i="5"/>
  <c r="AX260" i="5"/>
  <c r="AX261" i="5"/>
  <c r="AX262" i="5"/>
  <c r="AX263" i="5"/>
  <c r="AX264" i="5"/>
  <c r="AX265" i="5"/>
  <c r="AX266" i="5"/>
  <c r="AX267" i="5"/>
  <c r="AX268" i="5"/>
  <c r="AX269" i="5"/>
  <c r="AX270" i="5"/>
  <c r="AX271" i="5"/>
  <c r="AX272" i="5"/>
  <c r="AX273" i="5"/>
  <c r="AX274" i="5"/>
  <c r="AX275" i="5"/>
  <c r="AX276" i="5"/>
  <c r="AX277" i="5"/>
  <c r="AX278" i="5"/>
  <c r="AX279" i="5"/>
  <c r="AX280" i="5"/>
  <c r="AX281" i="5"/>
  <c r="AX282" i="5"/>
  <c r="AX283" i="5"/>
  <c r="AX284" i="5"/>
  <c r="AX285" i="5"/>
  <c r="AX286" i="5"/>
  <c r="AX287" i="5"/>
  <c r="AX288" i="5"/>
  <c r="AX289" i="5"/>
  <c r="AX290" i="5"/>
  <c r="AX291" i="5"/>
  <c r="AX292" i="5"/>
  <c r="AX293" i="5"/>
  <c r="AX294" i="5"/>
  <c r="AX295" i="5"/>
  <c r="AX296" i="5"/>
  <c r="AX297" i="5"/>
  <c r="AX298" i="5"/>
  <c r="AX299" i="5"/>
  <c r="AX300" i="5"/>
  <c r="AX301" i="5"/>
  <c r="AX302" i="5"/>
  <c r="AX303" i="5"/>
  <c r="AX304" i="5"/>
  <c r="AX305" i="5"/>
  <c r="AX306" i="5"/>
  <c r="AX307" i="5"/>
  <c r="AX308" i="5"/>
  <c r="AX309" i="5"/>
  <c r="AX310" i="5"/>
  <c r="AX311" i="5"/>
  <c r="AX312" i="5"/>
  <c r="AX313" i="5"/>
  <c r="AX314" i="5"/>
  <c r="AX315" i="5"/>
  <c r="AX316" i="5"/>
  <c r="AX317" i="5"/>
  <c r="AX318" i="5"/>
  <c r="AX319" i="5"/>
  <c r="AX320" i="5"/>
  <c r="AX321" i="5"/>
  <c r="AX322" i="5"/>
  <c r="AX323" i="5"/>
  <c r="AX324" i="5"/>
  <c r="AX325" i="5"/>
  <c r="AX326" i="5"/>
  <c r="AX327" i="5"/>
  <c r="AX328" i="5"/>
  <c r="AX329" i="5"/>
  <c r="AX330" i="5"/>
  <c r="AX331" i="5"/>
  <c r="AX332" i="5"/>
  <c r="AX333" i="5"/>
  <c r="AX334" i="5"/>
  <c r="AX335" i="5"/>
  <c r="AX336" i="5"/>
  <c r="AX337" i="5"/>
  <c r="AX338" i="5"/>
  <c r="AX339" i="5"/>
  <c r="AX340" i="5"/>
  <c r="AX341" i="5"/>
  <c r="F50" i="8"/>
  <c r="G51" i="9"/>
  <c r="C51" i="9"/>
  <c r="B51" i="9"/>
  <c r="G50" i="9"/>
  <c r="C50" i="9"/>
  <c r="B50" i="9"/>
  <c r="G49" i="9"/>
  <c r="C49" i="9"/>
  <c r="B49" i="9"/>
  <c r="G48" i="9"/>
  <c r="C48" i="9"/>
  <c r="B48" i="9"/>
  <c r="G47" i="9"/>
  <c r="C47" i="9"/>
  <c r="B47" i="9"/>
  <c r="G46" i="9"/>
  <c r="C46" i="9"/>
  <c r="B46" i="9"/>
  <c r="G45" i="9"/>
  <c r="C45" i="9"/>
  <c r="B45" i="9"/>
  <c r="G44" i="9"/>
  <c r="C44" i="9"/>
  <c r="B44" i="9"/>
  <c r="G43" i="9"/>
  <c r="C43" i="9"/>
  <c r="B43" i="9"/>
  <c r="G42" i="9"/>
  <c r="C42" i="9"/>
  <c r="B42" i="9"/>
  <c r="G41" i="9"/>
  <c r="C41" i="9"/>
  <c r="B41" i="9"/>
  <c r="G40" i="9"/>
  <c r="C40" i="9"/>
  <c r="B40" i="9"/>
  <c r="G39" i="9"/>
  <c r="C39" i="9"/>
  <c r="B39" i="9"/>
  <c r="G38" i="9"/>
  <c r="C38" i="9"/>
  <c r="G37" i="9"/>
  <c r="C37" i="9"/>
  <c r="B37" i="9"/>
  <c r="G36" i="9"/>
  <c r="C36" i="9"/>
  <c r="G35" i="9"/>
  <c r="C35" i="9"/>
  <c r="B35" i="9"/>
  <c r="G34" i="9"/>
  <c r="C34" i="9"/>
  <c r="G33" i="9"/>
  <c r="C33" i="9"/>
  <c r="B33" i="9"/>
  <c r="G32" i="9"/>
  <c r="C32" i="9"/>
  <c r="G31" i="9"/>
  <c r="C31" i="9"/>
  <c r="B31" i="9"/>
  <c r="G30" i="9"/>
  <c r="C30" i="9"/>
  <c r="G29" i="9"/>
  <c r="C29" i="9"/>
  <c r="B29" i="9"/>
  <c r="G28" i="9"/>
  <c r="C28" i="9"/>
  <c r="G27" i="9"/>
  <c r="C27" i="9"/>
  <c r="B27" i="9"/>
  <c r="G26" i="9"/>
  <c r="C26" i="9"/>
  <c r="B26" i="9"/>
  <c r="G25" i="9"/>
  <c r="C25" i="9"/>
  <c r="B25" i="9"/>
  <c r="G24" i="9"/>
  <c r="C24" i="9"/>
  <c r="B24" i="9"/>
  <c r="G23" i="9"/>
  <c r="C23" i="9"/>
  <c r="B23" i="9"/>
  <c r="G22" i="9"/>
  <c r="C22" i="9"/>
  <c r="B22" i="9"/>
  <c r="G21" i="9"/>
  <c r="C21" i="9"/>
  <c r="B21" i="9"/>
  <c r="G20" i="9"/>
  <c r="C20" i="9"/>
  <c r="B20" i="9"/>
  <c r="G19" i="9"/>
  <c r="C19" i="9"/>
  <c r="B19" i="9"/>
  <c r="G18" i="9"/>
  <c r="C18" i="9"/>
  <c r="B18" i="9"/>
  <c r="G17" i="9"/>
  <c r="C17" i="9"/>
  <c r="B17" i="9"/>
  <c r="G16" i="9"/>
  <c r="C16" i="9"/>
  <c r="B16" i="9"/>
  <c r="G15" i="9"/>
  <c r="C15" i="9"/>
  <c r="B15" i="9"/>
  <c r="G14" i="9"/>
  <c r="C14" i="9"/>
  <c r="B14" i="9"/>
  <c r="G13" i="9"/>
  <c r="C13" i="9"/>
  <c r="B13" i="9"/>
  <c r="G12" i="9"/>
  <c r="C12" i="9"/>
  <c r="B12" i="9"/>
  <c r="G11" i="9"/>
  <c r="C11" i="9"/>
  <c r="B11" i="9"/>
  <c r="G10" i="9"/>
  <c r="C10" i="9"/>
  <c r="B10" i="9"/>
  <c r="G9" i="9"/>
  <c r="C9" i="9"/>
  <c r="B9" i="9"/>
  <c r="G8" i="9"/>
  <c r="C8" i="9"/>
  <c r="B8" i="9"/>
  <c r="G7" i="9"/>
  <c r="C7" i="9"/>
  <c r="B7" i="9"/>
  <c r="G6" i="9"/>
  <c r="C6" i="9"/>
  <c r="B6" i="9"/>
  <c r="G5" i="9"/>
  <c r="C5" i="9"/>
  <c r="B5" i="9"/>
  <c r="G4" i="9"/>
  <c r="C4" i="9"/>
  <c r="B4" i="9"/>
  <c r="G3" i="9"/>
  <c r="C3" i="9"/>
  <c r="B3" i="9"/>
  <c r="G2" i="9"/>
  <c r="C2" i="9"/>
  <c r="E54" i="8"/>
  <c r="B54" i="8"/>
  <c r="B53" i="8"/>
  <c r="B51" i="8"/>
  <c r="B48" i="8"/>
  <c r="E7" i="8"/>
  <c r="B7" i="8"/>
  <c r="B6" i="8"/>
  <c r="B4" i="8"/>
  <c r="B1" i="8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C17" i="5"/>
  <c r="BD17" i="5"/>
  <c r="BC18" i="5"/>
  <c r="BD18" i="5"/>
  <c r="BC19" i="5"/>
  <c r="BD19" i="5"/>
  <c r="BC20" i="5"/>
  <c r="BD20" i="5"/>
  <c r="BC21" i="5"/>
  <c r="BD21" i="5"/>
  <c r="BC22" i="5"/>
  <c r="BD22" i="5"/>
  <c r="BC23" i="5"/>
  <c r="BD23" i="5"/>
  <c r="BC24" i="5"/>
  <c r="BD24" i="5"/>
  <c r="BC25" i="5"/>
  <c r="BD25" i="5"/>
  <c r="BC26" i="5"/>
  <c r="BD26" i="5"/>
  <c r="BC27" i="5"/>
  <c r="BD27" i="5"/>
  <c r="BC28" i="5"/>
  <c r="BD28" i="5"/>
  <c r="BC29" i="5"/>
  <c r="BD29" i="5"/>
  <c r="BC30" i="5"/>
  <c r="BD30" i="5"/>
  <c r="BC31" i="5"/>
  <c r="BD31" i="5"/>
  <c r="BC32" i="5"/>
  <c r="BD32" i="5"/>
  <c r="BC33" i="5"/>
  <c r="BD33" i="5"/>
  <c r="BC34" i="5"/>
  <c r="BD34" i="5"/>
  <c r="BC35" i="5"/>
  <c r="BD35" i="5"/>
  <c r="BC36" i="5"/>
  <c r="BD36" i="5"/>
  <c r="BC37" i="5"/>
  <c r="BD37" i="5"/>
  <c r="BC38" i="5"/>
  <c r="BD38" i="5"/>
  <c r="BC39" i="5"/>
  <c r="BD39" i="5"/>
  <c r="BC40" i="5"/>
  <c r="BD40" i="5"/>
  <c r="BC41" i="5"/>
  <c r="BD41" i="5"/>
  <c r="BC42" i="5"/>
  <c r="BC43" i="5"/>
  <c r="BD43" i="5"/>
  <c r="BC44" i="5"/>
  <c r="BC45" i="5"/>
  <c r="BD45" i="5"/>
  <c r="BC46" i="5"/>
  <c r="BD46" i="5"/>
  <c r="BC47" i="5"/>
  <c r="BD47" i="5"/>
  <c r="BC48" i="5"/>
  <c r="BD48" i="5"/>
  <c r="BC49" i="5"/>
  <c r="BD49" i="5"/>
  <c r="BC50" i="5"/>
  <c r="BD50" i="5"/>
  <c r="BC51" i="5"/>
  <c r="BD51" i="5"/>
  <c r="BC52" i="5"/>
  <c r="BD52" i="5"/>
  <c r="BC53" i="5"/>
  <c r="BD53" i="5"/>
  <c r="BC54" i="5"/>
  <c r="BD54" i="5"/>
  <c r="BC55" i="5"/>
  <c r="BD55" i="5"/>
  <c r="BC56" i="5"/>
  <c r="BD56" i="5"/>
  <c r="BC57" i="5"/>
  <c r="BD57" i="5"/>
  <c r="BC58" i="5"/>
  <c r="BD58" i="5"/>
  <c r="BC59" i="5"/>
  <c r="BD59" i="5"/>
  <c r="BC60" i="5"/>
  <c r="BD60" i="5"/>
  <c r="BC61" i="5"/>
  <c r="BD61" i="5"/>
  <c r="BC62" i="5"/>
  <c r="BD62" i="5"/>
  <c r="BC63" i="5"/>
  <c r="BD63" i="5"/>
  <c r="BC64" i="5"/>
  <c r="BD64" i="5"/>
  <c r="BC65" i="5"/>
  <c r="BD65" i="5"/>
  <c r="BD16" i="5"/>
  <c r="BC16" i="5"/>
  <c r="AR17" i="5"/>
  <c r="AT17" i="5"/>
  <c r="AR18" i="5"/>
  <c r="AT18" i="5"/>
  <c r="AR19" i="5"/>
  <c r="AT19" i="5"/>
  <c r="AT16" i="5"/>
  <c r="AR16" i="5"/>
  <c r="AR63" i="5"/>
  <c r="AT63" i="5"/>
  <c r="AR64" i="5"/>
  <c r="AT64" i="5"/>
  <c r="AR65" i="5"/>
  <c r="AT65" i="5"/>
  <c r="AR20" i="5"/>
  <c r="AT20" i="5"/>
  <c r="AR21" i="5"/>
  <c r="AT21" i="5"/>
  <c r="AR22" i="5"/>
  <c r="AT22" i="5"/>
  <c r="AR23" i="5"/>
  <c r="AT23" i="5"/>
  <c r="AR24" i="5"/>
  <c r="AT24" i="5"/>
  <c r="AR25" i="5"/>
  <c r="AT25" i="5"/>
  <c r="AR26" i="5"/>
  <c r="AT26" i="5"/>
  <c r="AR27" i="5"/>
  <c r="AT27" i="5"/>
  <c r="AR28" i="5"/>
  <c r="AT28" i="5"/>
  <c r="AR29" i="5"/>
  <c r="AT29" i="5"/>
  <c r="AR30" i="5"/>
  <c r="AT30" i="5"/>
  <c r="AR31" i="5"/>
  <c r="AT31" i="5"/>
  <c r="AR32" i="5"/>
  <c r="AT32" i="5"/>
  <c r="AR33" i="5"/>
  <c r="AT33" i="5"/>
  <c r="AR34" i="5"/>
  <c r="AT34" i="5"/>
  <c r="AR35" i="5"/>
  <c r="AT35" i="5"/>
  <c r="AR36" i="5"/>
  <c r="AT36" i="5"/>
  <c r="AR37" i="5"/>
  <c r="AT37" i="5"/>
  <c r="AR38" i="5"/>
  <c r="AT38" i="5"/>
  <c r="AR39" i="5"/>
  <c r="AT39" i="5"/>
  <c r="AR40" i="5"/>
  <c r="AT40" i="5"/>
  <c r="AR41" i="5"/>
  <c r="AT41" i="5"/>
  <c r="AR42" i="5"/>
  <c r="AT42" i="5"/>
  <c r="AR43" i="5"/>
  <c r="AT43" i="5"/>
  <c r="AR44" i="5"/>
  <c r="AT44" i="5"/>
  <c r="AR45" i="5"/>
  <c r="AT45" i="5"/>
  <c r="AR46" i="5"/>
  <c r="AT46" i="5"/>
  <c r="AR47" i="5"/>
  <c r="AT47" i="5"/>
  <c r="AR48" i="5"/>
  <c r="AT48" i="5"/>
  <c r="AR49" i="5"/>
  <c r="AT49" i="5"/>
  <c r="AR50" i="5"/>
  <c r="AT50" i="5"/>
  <c r="AR51" i="5"/>
  <c r="AT51" i="5"/>
  <c r="AR52" i="5"/>
  <c r="AT52" i="5"/>
  <c r="AR53" i="5"/>
  <c r="AT53" i="5"/>
  <c r="AR54" i="5"/>
  <c r="AT54" i="5"/>
  <c r="AR55" i="5"/>
  <c r="AT55" i="5"/>
  <c r="AR56" i="5"/>
  <c r="AT56" i="5"/>
  <c r="AR57" i="5"/>
  <c r="AT57" i="5"/>
  <c r="AR58" i="5"/>
  <c r="AT58" i="5"/>
  <c r="AR59" i="5"/>
  <c r="AT59" i="5"/>
  <c r="AR60" i="5"/>
  <c r="AT60" i="5"/>
  <c r="AR61" i="5"/>
  <c r="AT61" i="5"/>
  <c r="AR62" i="5"/>
  <c r="AT62" i="5"/>
  <c r="BU17" i="5"/>
  <c r="N16" i="5"/>
  <c r="AM55" i="5"/>
  <c r="AM57" i="5"/>
  <c r="AM62" i="5"/>
  <c r="AM63" i="5"/>
  <c r="AM64" i="5"/>
  <c r="AM65" i="5"/>
  <c r="X65" i="5"/>
  <c r="K65" i="5"/>
  <c r="I65" i="5"/>
  <c r="F65" i="5"/>
  <c r="X64" i="5"/>
  <c r="K64" i="5"/>
  <c r="I64" i="5"/>
  <c r="F64" i="5"/>
  <c r="X63" i="5"/>
  <c r="K63" i="5"/>
  <c r="I63" i="5"/>
  <c r="F63" i="5"/>
  <c r="X62" i="5"/>
  <c r="K62" i="5"/>
  <c r="I62" i="5"/>
  <c r="F62" i="5"/>
  <c r="X61" i="5"/>
  <c r="K61" i="5"/>
  <c r="I61" i="5"/>
  <c r="F61" i="5"/>
  <c r="X60" i="5"/>
  <c r="K60" i="5"/>
  <c r="I60" i="5"/>
  <c r="F60" i="5"/>
  <c r="AM60" i="5"/>
  <c r="X59" i="5"/>
  <c r="K59" i="5"/>
  <c r="I59" i="5"/>
  <c r="F59" i="5"/>
  <c r="X58" i="5"/>
  <c r="K58" i="5"/>
  <c r="I58" i="5"/>
  <c r="F58" i="5"/>
  <c r="AM58" i="5"/>
  <c r="X57" i="5"/>
  <c r="K57" i="5"/>
  <c r="I57" i="5"/>
  <c r="F57" i="5"/>
  <c r="X56" i="5"/>
  <c r="K56" i="5"/>
  <c r="I56" i="5"/>
  <c r="F56" i="5"/>
  <c r="AM56" i="5"/>
  <c r="X55" i="5"/>
  <c r="K55" i="5"/>
  <c r="I55" i="5"/>
  <c r="F55" i="5"/>
  <c r="X54" i="5"/>
  <c r="K54" i="5"/>
  <c r="I54" i="5"/>
  <c r="F54" i="5"/>
  <c r="AM54" i="5"/>
  <c r="X53" i="5"/>
  <c r="K53" i="5"/>
  <c r="I53" i="5"/>
  <c r="F53" i="5"/>
  <c r="X52" i="5"/>
  <c r="K52" i="5"/>
  <c r="I52" i="5"/>
  <c r="F52" i="5"/>
  <c r="X51" i="5"/>
  <c r="K51" i="5"/>
  <c r="I51" i="5"/>
  <c r="AU51" i="5" s="1"/>
  <c r="F51" i="5"/>
  <c r="D37" i="19" s="1"/>
  <c r="X50" i="5"/>
  <c r="K50" i="5"/>
  <c r="I50" i="5"/>
  <c r="AU50" i="5" s="1"/>
  <c r="F50" i="5"/>
  <c r="D36" i="19" s="1"/>
  <c r="X49" i="5"/>
  <c r="K49" i="5"/>
  <c r="I49" i="5"/>
  <c r="AU49" i="5" s="1"/>
  <c r="F49" i="5"/>
  <c r="X48" i="5"/>
  <c r="K48" i="5"/>
  <c r="I48" i="5"/>
  <c r="AU48" i="5" s="1"/>
  <c r="F48" i="5"/>
  <c r="X47" i="5"/>
  <c r="K47" i="5"/>
  <c r="I47" i="5"/>
  <c r="AU47" i="5" s="1"/>
  <c r="F47" i="5"/>
  <c r="X46" i="5"/>
  <c r="K46" i="5"/>
  <c r="I46" i="5"/>
  <c r="AU46" i="5" s="1"/>
  <c r="F46" i="5"/>
  <c r="X45" i="5"/>
  <c r="K45" i="5"/>
  <c r="I45" i="5"/>
  <c r="AU45" i="5" s="1"/>
  <c r="F45" i="5"/>
  <c r="X44" i="5"/>
  <c r="K44" i="5"/>
  <c r="I44" i="5"/>
  <c r="AU44" i="5" s="1"/>
  <c r="F44" i="5"/>
  <c r="X43" i="5"/>
  <c r="K43" i="5"/>
  <c r="I43" i="5"/>
  <c r="AU43" i="5" s="1"/>
  <c r="F43" i="5"/>
  <c r="X42" i="5"/>
  <c r="K42" i="5"/>
  <c r="I42" i="5"/>
  <c r="AU42" i="5" s="1"/>
  <c r="F42" i="5"/>
  <c r="X41" i="5"/>
  <c r="K41" i="5"/>
  <c r="I41" i="5"/>
  <c r="AU41" i="5" s="1"/>
  <c r="F41" i="5"/>
  <c r="X40" i="5"/>
  <c r="K40" i="5"/>
  <c r="I40" i="5"/>
  <c r="AU40" i="5" s="1"/>
  <c r="F40" i="5"/>
  <c r="X39" i="5"/>
  <c r="K39" i="5"/>
  <c r="I39" i="5"/>
  <c r="AU39" i="5" s="1"/>
  <c r="F39" i="5"/>
  <c r="X38" i="5"/>
  <c r="K38" i="5"/>
  <c r="I38" i="5"/>
  <c r="AU38" i="5" s="1"/>
  <c r="F38" i="5"/>
  <c r="D24" i="19" s="1"/>
  <c r="X37" i="5"/>
  <c r="K37" i="5"/>
  <c r="I37" i="5"/>
  <c r="AU37" i="5" s="1"/>
  <c r="F37" i="5"/>
  <c r="X36" i="5"/>
  <c r="K36" i="5"/>
  <c r="I36" i="5"/>
  <c r="AU36" i="5" s="1"/>
  <c r="F36" i="5"/>
  <c r="X35" i="5"/>
  <c r="K35" i="5"/>
  <c r="I35" i="5"/>
  <c r="AU35" i="5" s="1"/>
  <c r="F35" i="5"/>
  <c r="D21" i="19" s="1"/>
  <c r="X34" i="5"/>
  <c r="K34" i="5"/>
  <c r="I34" i="5"/>
  <c r="AU34" i="5" s="1"/>
  <c r="F34" i="5"/>
  <c r="D20" i="19" s="1"/>
  <c r="X33" i="5"/>
  <c r="K33" i="5"/>
  <c r="I33" i="5"/>
  <c r="AU33" i="5" s="1"/>
  <c r="F33" i="5"/>
  <c r="X32" i="5"/>
  <c r="AY32" i="5"/>
  <c r="K32" i="5"/>
  <c r="I32" i="5"/>
  <c r="AU32" i="5" s="1"/>
  <c r="F32" i="5"/>
  <c r="D18" i="19" s="1"/>
  <c r="X31" i="5"/>
  <c r="K31" i="5"/>
  <c r="I31" i="5"/>
  <c r="AU31" i="5" s="1"/>
  <c r="F31" i="5"/>
  <c r="X30" i="5"/>
  <c r="K30" i="5"/>
  <c r="I30" i="5"/>
  <c r="AU30" i="5" s="1"/>
  <c r="F30" i="5"/>
  <c r="D16" i="19" s="1"/>
  <c r="X29" i="5"/>
  <c r="K29" i="5"/>
  <c r="I29" i="5"/>
  <c r="AU29" i="5" s="1"/>
  <c r="F29" i="5"/>
  <c r="D15" i="19" s="1"/>
  <c r="X28" i="5"/>
  <c r="K28" i="5"/>
  <c r="I28" i="5"/>
  <c r="AU28" i="5" s="1"/>
  <c r="F28" i="5"/>
  <c r="D14" i="19" s="1"/>
  <c r="X27" i="5"/>
  <c r="K27" i="5"/>
  <c r="I27" i="5"/>
  <c r="AU27" i="5" s="1"/>
  <c r="F27" i="5"/>
  <c r="D13" i="19" s="1"/>
  <c r="X26" i="5"/>
  <c r="K26" i="5"/>
  <c r="I26" i="5"/>
  <c r="AU26" i="5" s="1"/>
  <c r="F26" i="5"/>
  <c r="D12" i="19" s="1"/>
  <c r="X25" i="5"/>
  <c r="K25" i="5"/>
  <c r="I25" i="5"/>
  <c r="AU25" i="5" s="1"/>
  <c r="F25" i="5"/>
  <c r="X24" i="5"/>
  <c r="K24" i="5"/>
  <c r="I24" i="5"/>
  <c r="AU24" i="5" s="1"/>
  <c r="F24" i="5"/>
  <c r="D10" i="19" s="1"/>
  <c r="X23" i="5"/>
  <c r="K23" i="5"/>
  <c r="I23" i="5"/>
  <c r="AU23" i="5" s="1"/>
  <c r="F23" i="5"/>
  <c r="X22" i="5"/>
  <c r="K22" i="5"/>
  <c r="I22" i="5"/>
  <c r="AU22" i="5" s="1"/>
  <c r="F22" i="5"/>
  <c r="D8" i="19" s="1"/>
  <c r="X21" i="5"/>
  <c r="K21" i="5"/>
  <c r="I21" i="5"/>
  <c r="AU21" i="5" s="1"/>
  <c r="F21" i="5"/>
  <c r="D7" i="19" s="1"/>
  <c r="X20" i="5"/>
  <c r="K20" i="5"/>
  <c r="I20" i="5"/>
  <c r="AU20" i="5" s="1"/>
  <c r="F20" i="5"/>
  <c r="D6" i="19" s="1"/>
  <c r="X19" i="5"/>
  <c r="K19" i="5"/>
  <c r="I19" i="5"/>
  <c r="AU19" i="5" s="1"/>
  <c r="F19" i="5"/>
  <c r="D5" i="19" s="1"/>
  <c r="X18" i="5"/>
  <c r="K18" i="5"/>
  <c r="I18" i="5"/>
  <c r="AU18" i="5" s="1"/>
  <c r="F18" i="5"/>
  <c r="D4" i="19" s="1"/>
  <c r="X17" i="5"/>
  <c r="K17" i="5"/>
  <c r="F17" i="5"/>
  <c r="D3" i="19" s="1"/>
  <c r="X16" i="5"/>
  <c r="K16" i="5"/>
  <c r="AM16" i="5"/>
  <c r="X14" i="5"/>
  <c r="V14" i="5"/>
  <c r="K14" i="5"/>
  <c r="I14" i="5"/>
  <c r="F14" i="5"/>
  <c r="X13" i="5"/>
  <c r="V13" i="5"/>
  <c r="K13" i="5"/>
  <c r="I13" i="5"/>
  <c r="F13" i="5"/>
  <c r="X12" i="5"/>
  <c r="V12" i="5"/>
  <c r="K12" i="5"/>
  <c r="I12" i="5"/>
  <c r="F12" i="5"/>
  <c r="L80" i="5"/>
  <c r="N14" i="5" s="1"/>
  <c r="L79" i="5"/>
  <c r="CC65" i="5"/>
  <c r="AA65" i="5"/>
  <c r="CF65" i="5" s="1"/>
  <c r="BJ65" i="5"/>
  <c r="N65" i="5"/>
  <c r="BO65" i="5" s="1"/>
  <c r="CC64" i="5"/>
  <c r="AA64" i="5"/>
  <c r="CJ64" i="5" s="1"/>
  <c r="N64" i="5"/>
  <c r="BQ64" i="5" s="1"/>
  <c r="AA63" i="5"/>
  <c r="CL63" i="5" s="1"/>
  <c r="BJ63" i="5"/>
  <c r="N63" i="5"/>
  <c r="BU63" i="5" s="1"/>
  <c r="AA62" i="5"/>
  <c r="CE62" i="5" s="1"/>
  <c r="N62" i="5"/>
  <c r="BK62" i="5" s="1"/>
  <c r="CC61" i="5"/>
  <c r="AA61" i="5"/>
  <c r="BX61" i="5" s="1"/>
  <c r="BJ61" i="5"/>
  <c r="N61" i="5"/>
  <c r="BE61" i="5" s="1"/>
  <c r="AA60" i="5"/>
  <c r="CN60" i="5" s="1"/>
  <c r="N60" i="5"/>
  <c r="BS60" i="5" s="1"/>
  <c r="CC59" i="5"/>
  <c r="AA59" i="5"/>
  <c r="CD59" i="5" s="1"/>
  <c r="BJ59" i="5"/>
  <c r="N59" i="5"/>
  <c r="AA58" i="5"/>
  <c r="CH58" i="5" s="1"/>
  <c r="N58" i="5"/>
  <c r="BG58" i="5" s="1"/>
  <c r="AA57" i="5"/>
  <c r="CF57" i="5" s="1"/>
  <c r="N57" i="5"/>
  <c r="BP57" i="5" s="1"/>
  <c r="AA56" i="5"/>
  <c r="CB56" i="5" s="1"/>
  <c r="BJ56" i="5"/>
  <c r="N56" i="5"/>
  <c r="BM56" i="5" s="1"/>
  <c r="AA55" i="5"/>
  <c r="CE55" i="5" s="1"/>
  <c r="BJ55" i="5"/>
  <c r="N55" i="5"/>
  <c r="BM55" i="5" s="1"/>
  <c r="CC54" i="5"/>
  <c r="AA54" i="5"/>
  <c r="BX54" i="5" s="1"/>
  <c r="BJ54" i="5"/>
  <c r="N54" i="5"/>
  <c r="BG54" i="5" s="1"/>
  <c r="AA53" i="5"/>
  <c r="N53" i="5"/>
  <c r="BS53" i="5" s="1"/>
  <c r="CC52" i="5"/>
  <c r="AA52" i="5"/>
  <c r="CH52" i="5" s="1"/>
  <c r="BJ52" i="5"/>
  <c r="N52" i="5"/>
  <c r="BE52" i="5" s="1"/>
  <c r="AA51" i="5"/>
  <c r="CL51" i="5" s="1"/>
  <c r="BJ51" i="5"/>
  <c r="N51" i="5"/>
  <c r="BI51" i="5" s="1"/>
  <c r="CC50" i="5"/>
  <c r="AA50" i="5"/>
  <c r="BX50" i="5" s="1"/>
  <c r="BJ50" i="5"/>
  <c r="N50" i="5"/>
  <c r="AA49" i="5"/>
  <c r="CJ49" i="5" s="1"/>
  <c r="N49" i="5"/>
  <c r="BQ49" i="5" s="1"/>
  <c r="AA48" i="5"/>
  <c r="CL48" i="5" s="1"/>
  <c r="BJ48" i="5"/>
  <c r="N48" i="5"/>
  <c r="BO48" i="5" s="1"/>
  <c r="AA47" i="5"/>
  <c r="CD47" i="5" s="1"/>
  <c r="BJ47" i="5"/>
  <c r="N47" i="5"/>
  <c r="BI47" i="5" s="1"/>
  <c r="CC46" i="5"/>
  <c r="AA46" i="5"/>
  <c r="BJ46" i="5"/>
  <c r="N46" i="5"/>
  <c r="CC45" i="5"/>
  <c r="AA45" i="5"/>
  <c r="CE45" i="5" s="1"/>
  <c r="BJ45" i="5"/>
  <c r="N45" i="5"/>
  <c r="BS45" i="5" s="1"/>
  <c r="CC44" i="5"/>
  <c r="AA44" i="5"/>
  <c r="CD44" i="5" s="1"/>
  <c r="N44" i="5"/>
  <c r="BO44" i="5" s="1"/>
  <c r="CC43" i="5"/>
  <c r="AA43" i="5"/>
  <c r="BX43" i="5" s="1"/>
  <c r="BJ43" i="5"/>
  <c r="N43" i="5"/>
  <c r="BN43" i="5" s="1"/>
  <c r="CC42" i="5"/>
  <c r="AA42" i="5"/>
  <c r="CF42" i="5" s="1"/>
  <c r="BJ42" i="5"/>
  <c r="N42" i="5"/>
  <c r="BL42" i="5" s="1"/>
  <c r="CC41" i="5"/>
  <c r="AA41" i="5"/>
  <c r="CD41" i="5" s="1"/>
  <c r="N41" i="5"/>
  <c r="BS41" i="5" s="1"/>
  <c r="AA40" i="5"/>
  <c r="CG40" i="5" s="1"/>
  <c r="N40" i="5"/>
  <c r="BO40" i="5" s="1"/>
  <c r="CC39" i="5"/>
  <c r="AA39" i="5"/>
  <c r="BJ39" i="5"/>
  <c r="N39" i="5"/>
  <c r="BU39" i="5" s="1"/>
  <c r="CC38" i="5"/>
  <c r="AA38" i="5"/>
  <c r="CG38" i="5" s="1"/>
  <c r="N38" i="5"/>
  <c r="BS38" i="5" s="1"/>
  <c r="AA37" i="5"/>
  <c r="CN37" i="5" s="1"/>
  <c r="N37" i="5"/>
  <c r="BQ37" i="5" s="1"/>
  <c r="AA36" i="5"/>
  <c r="CL36" i="5" s="1"/>
  <c r="N36" i="5"/>
  <c r="BE36" i="5" s="1"/>
  <c r="CC35" i="5"/>
  <c r="AA35" i="5"/>
  <c r="CN35" i="5" s="1"/>
  <c r="BJ35" i="5"/>
  <c r="N35" i="5"/>
  <c r="BQ35" i="5" s="1"/>
  <c r="AA34" i="5"/>
  <c r="CE34" i="5" s="1"/>
  <c r="BJ34" i="5"/>
  <c r="N34" i="5"/>
  <c r="BE34" i="5" s="1"/>
  <c r="AA33" i="5"/>
  <c r="CE33" i="5" s="1"/>
  <c r="N33" i="5"/>
  <c r="BI33" i="5" s="1"/>
  <c r="CC32" i="5"/>
  <c r="AA32" i="5"/>
  <c r="CH32" i="5" s="1"/>
  <c r="N32" i="5"/>
  <c r="BS32" i="5" s="1"/>
  <c r="CC31" i="5"/>
  <c r="AA31" i="5"/>
  <c r="N31" i="5"/>
  <c r="BE31" i="5" s="1"/>
  <c r="CC30" i="5"/>
  <c r="AA30" i="5"/>
  <c r="BZ30" i="5" s="1"/>
  <c r="BJ30" i="5"/>
  <c r="N30" i="5"/>
  <c r="BG30" i="5" s="1"/>
  <c r="AA29" i="5"/>
  <c r="BZ29" i="5" s="1"/>
  <c r="BJ29" i="5"/>
  <c r="N29" i="5"/>
  <c r="BK29" i="5" s="1"/>
  <c r="AA28" i="5"/>
  <c r="CJ28" i="5" s="1"/>
  <c r="N28" i="5"/>
  <c r="BG28" i="5" s="1"/>
  <c r="CC27" i="5"/>
  <c r="AA27" i="5"/>
  <c r="CB27" i="5" s="1"/>
  <c r="BJ27" i="5"/>
  <c r="N27" i="5"/>
  <c r="BE27" i="5" s="1"/>
  <c r="CC26" i="5"/>
  <c r="AA26" i="5"/>
  <c r="BZ26" i="5" s="1"/>
  <c r="N26" i="5"/>
  <c r="BG26" i="5" s="1"/>
  <c r="CC25" i="5"/>
  <c r="AA25" i="5"/>
  <c r="CJ25" i="5" s="1"/>
  <c r="BJ25" i="5"/>
  <c r="N25" i="5"/>
  <c r="BE25" i="5" s="1"/>
  <c r="CC24" i="5"/>
  <c r="AA24" i="5"/>
  <c r="CD24" i="5" s="1"/>
  <c r="N24" i="5"/>
  <c r="BE24" i="5" s="1"/>
  <c r="CC23" i="5"/>
  <c r="AA23" i="5"/>
  <c r="N23" i="5"/>
  <c r="BI23" i="5" s="1"/>
  <c r="CC22" i="5"/>
  <c r="AA22" i="5"/>
  <c r="BZ22" i="5" s="1"/>
  <c r="N22" i="5"/>
  <c r="BU22" i="5" s="1"/>
  <c r="AA21" i="5"/>
  <c r="CB21" i="5" s="1"/>
  <c r="BJ21" i="5"/>
  <c r="N21" i="5"/>
  <c r="BU21" i="5" s="1"/>
  <c r="AA20" i="5"/>
  <c r="CH20" i="5" s="1"/>
  <c r="N20" i="5"/>
  <c r="BG20" i="5" s="1"/>
  <c r="CC19" i="5"/>
  <c r="AA19" i="5"/>
  <c r="CN19" i="5" s="1"/>
  <c r="BJ19" i="5"/>
  <c r="N19" i="5"/>
  <c r="BQ19" i="5" s="1"/>
  <c r="AA18" i="5"/>
  <c r="BX18" i="5" s="1"/>
  <c r="N18" i="5"/>
  <c r="BS18" i="5" s="1"/>
  <c r="CC17" i="5"/>
  <c r="AA17" i="5"/>
  <c r="CH17" i="5" s="1"/>
  <c r="BJ17" i="5"/>
  <c r="CC16" i="5"/>
  <c r="AA16" i="5"/>
  <c r="CB16" i="5" s="1"/>
  <c r="AD15" i="5"/>
  <c r="AA15" i="5"/>
  <c r="Q15" i="5"/>
  <c r="N15" i="5"/>
  <c r="AD14" i="5"/>
  <c r="AA14" i="5"/>
  <c r="AD13" i="5"/>
  <c r="AA13" i="5"/>
  <c r="Q13" i="5"/>
  <c r="N13" i="5"/>
  <c r="AD12" i="5"/>
  <c r="AA12" i="5"/>
  <c r="Q12" i="5"/>
  <c r="N12" i="5"/>
  <c r="CB45" i="5"/>
  <c r="CC51" i="5"/>
  <c r="AM61" i="5"/>
  <c r="AM52" i="5"/>
  <c r="AM59" i="5"/>
  <c r="AY29" i="5"/>
  <c r="AX25" i="5"/>
  <c r="AM53" i="5"/>
  <c r="AY25" i="5"/>
  <c r="CC53" i="5"/>
  <c r="AY44" i="5"/>
  <c r="AY41" i="5"/>
  <c r="AY37" i="5"/>
  <c r="AX41" i="5"/>
  <c r="AX35" i="5"/>
  <c r="AX42" i="5"/>
  <c r="AX26" i="5"/>
  <c r="AY43" i="5"/>
  <c r="AY36" i="5"/>
  <c r="AY24" i="5"/>
  <c r="CC29" i="5"/>
  <c r="AX37" i="5"/>
  <c r="AX44" i="5"/>
  <c r="BJ41" i="5"/>
  <c r="BJ37" i="5"/>
  <c r="AY42" i="5"/>
  <c r="AY38" i="5"/>
  <c r="AY40" i="5"/>
  <c r="AY33" i="5"/>
  <c r="AY39" i="5"/>
  <c r="AY34" i="5"/>
  <c r="AX34" i="5"/>
  <c r="AY35" i="5"/>
  <c r="BJ32" i="5"/>
  <c r="CC57" i="5"/>
  <c r="D42" i="9" l="1"/>
  <c r="D42" i="19"/>
  <c r="F39" i="9"/>
  <c r="A2" i="20"/>
  <c r="A8" i="20"/>
  <c r="A4" i="20"/>
  <c r="A6" i="20"/>
  <c r="F48" i="19"/>
  <c r="F44" i="19"/>
  <c r="F40" i="19"/>
  <c r="F36" i="19"/>
  <c r="F33" i="19"/>
  <c r="F28" i="19"/>
  <c r="F34" i="19"/>
  <c r="F24" i="19"/>
  <c r="F14" i="19"/>
  <c r="F49" i="19"/>
  <c r="F45" i="19"/>
  <c r="F41" i="19"/>
  <c r="F38" i="19"/>
  <c r="F35" i="19"/>
  <c r="F30" i="19"/>
  <c r="F27" i="19"/>
  <c r="F25" i="19"/>
  <c r="F23" i="19"/>
  <c r="F21" i="19"/>
  <c r="F19" i="19"/>
  <c r="F17" i="19"/>
  <c r="F15" i="19"/>
  <c r="F13" i="19"/>
  <c r="F11" i="19"/>
  <c r="F9" i="19"/>
  <c r="F7" i="19"/>
  <c r="F5" i="19"/>
  <c r="F3" i="19"/>
  <c r="F47" i="19"/>
  <c r="F31" i="19"/>
  <c r="F26" i="19"/>
  <c r="F20" i="19"/>
  <c r="F16" i="19"/>
  <c r="F10" i="19"/>
  <c r="F8" i="19"/>
  <c r="F4" i="19"/>
  <c r="F50" i="19"/>
  <c r="F46" i="19"/>
  <c r="F42" i="19"/>
  <c r="F37" i="19"/>
  <c r="F32" i="19"/>
  <c r="F29" i="19"/>
  <c r="F51" i="19"/>
  <c r="F43" i="19"/>
  <c r="F39" i="19"/>
  <c r="F22" i="19"/>
  <c r="F18" i="19"/>
  <c r="F12" i="19"/>
  <c r="F6" i="19"/>
  <c r="F2" i="19"/>
  <c r="D44" i="9"/>
  <c r="D44" i="19"/>
  <c r="D45" i="9"/>
  <c r="D45" i="19"/>
  <c r="D43" i="9"/>
  <c r="D43" i="19"/>
  <c r="D46" i="9"/>
  <c r="D46" i="19"/>
  <c r="D47" i="9"/>
  <c r="D47" i="19"/>
  <c r="D48" i="9"/>
  <c r="D48" i="19"/>
  <c r="D49" i="9"/>
  <c r="D49" i="19"/>
  <c r="D50" i="9"/>
  <c r="D50" i="19"/>
  <c r="D51" i="9"/>
  <c r="D51" i="19"/>
  <c r="D40" i="9"/>
  <c r="D40" i="19"/>
  <c r="D41" i="9"/>
  <c r="D41" i="19"/>
  <c r="E5" i="13"/>
  <c r="B8" i="20"/>
  <c r="B2" i="20"/>
  <c r="B4" i="20"/>
  <c r="B6" i="20"/>
  <c r="BL64" i="5"/>
  <c r="AM47" i="5"/>
  <c r="D33" i="19"/>
  <c r="AM49" i="5"/>
  <c r="CU49" i="5" s="1"/>
  <c r="D35" i="19"/>
  <c r="D39" i="9"/>
  <c r="D39" i="19"/>
  <c r="AM46" i="5"/>
  <c r="CU46" i="5" s="1"/>
  <c r="D32" i="19"/>
  <c r="AM48" i="5"/>
  <c r="D34" i="19"/>
  <c r="D38" i="9"/>
  <c r="D38" i="19"/>
  <c r="AM43" i="5"/>
  <c r="CV43" i="5" s="1"/>
  <c r="D29" i="19"/>
  <c r="AM39" i="5"/>
  <c r="CU39" i="5" s="1"/>
  <c r="D25" i="19"/>
  <c r="AM40" i="5"/>
  <c r="D26" i="19"/>
  <c r="AM41" i="5"/>
  <c r="CV41" i="5" s="1"/>
  <c r="D27" i="19"/>
  <c r="AM45" i="5"/>
  <c r="D31" i="19"/>
  <c r="AM36" i="5"/>
  <c r="CV36" i="5" s="1"/>
  <c r="D22" i="19"/>
  <c r="AM44" i="5"/>
  <c r="D30" i="19"/>
  <c r="AM37" i="5"/>
  <c r="CV37" i="5" s="1"/>
  <c r="D23" i="19"/>
  <c r="AM42" i="5"/>
  <c r="CV42" i="5" s="1"/>
  <c r="D28" i="19"/>
  <c r="AM33" i="5"/>
  <c r="CU33" i="5" s="1"/>
  <c r="D19" i="19"/>
  <c r="AM31" i="5"/>
  <c r="D17" i="19"/>
  <c r="AM26" i="5"/>
  <c r="CV26" i="5" s="1"/>
  <c r="AM23" i="5"/>
  <c r="CU23" i="5" s="1"/>
  <c r="D9" i="19"/>
  <c r="AM25" i="5"/>
  <c r="CV25" i="5" s="1"/>
  <c r="D11" i="19"/>
  <c r="CH54" i="5"/>
  <c r="CD54" i="5"/>
  <c r="BG53" i="5"/>
  <c r="CB55" i="5"/>
  <c r="CE54" i="5"/>
  <c r="BX65" i="5"/>
  <c r="BI62" i="5"/>
  <c r="BL45" i="5"/>
  <c r="CV61" i="5"/>
  <c r="CU61" i="5"/>
  <c r="CU56" i="5"/>
  <c r="CV56" i="5"/>
  <c r="CU55" i="5"/>
  <c r="CV55" i="5"/>
  <c r="CU58" i="5"/>
  <c r="CV58" i="5"/>
  <c r="CV60" i="5"/>
  <c r="CU60" i="5"/>
  <c r="CV53" i="5"/>
  <c r="CU53" i="5"/>
  <c r="CU65" i="5"/>
  <c r="CV65" i="5"/>
  <c r="CU59" i="5"/>
  <c r="CV59" i="5"/>
  <c r="BX52" i="5"/>
  <c r="CU64" i="5"/>
  <c r="CV64" i="5"/>
  <c r="CV52" i="5"/>
  <c r="CU52" i="5"/>
  <c r="CU63" i="5"/>
  <c r="CV63" i="5"/>
  <c r="CU62" i="5"/>
  <c r="CV62" i="5"/>
  <c r="CI52" i="5"/>
  <c r="CU54" i="5"/>
  <c r="CV54" i="5"/>
  <c r="CU57" i="5"/>
  <c r="CV57" i="5"/>
  <c r="CU40" i="5"/>
  <c r="CV40" i="5"/>
  <c r="CU44" i="5"/>
  <c r="CV44" i="5"/>
  <c r="CV46" i="5"/>
  <c r="CR49" i="5"/>
  <c r="CV49" i="5"/>
  <c r="CU31" i="5"/>
  <c r="CV31" i="5"/>
  <c r="CU41" i="5"/>
  <c r="CU43" i="5"/>
  <c r="CV45" i="5"/>
  <c r="CU45" i="5"/>
  <c r="CU47" i="5"/>
  <c r="CV47" i="5"/>
  <c r="CV48" i="5"/>
  <c r="CU48" i="5"/>
  <c r="CU26" i="5"/>
  <c r="CU37" i="5"/>
  <c r="CU16" i="5"/>
  <c r="CV16" i="5"/>
  <c r="BY51" i="5"/>
  <c r="BU53" i="5"/>
  <c r="CN45" i="5"/>
  <c r="CF51" i="5"/>
  <c r="BQ60" i="5"/>
  <c r="CN65" i="5"/>
  <c r="CE58" i="5"/>
  <c r="BZ50" i="5"/>
  <c r="BZ55" i="5"/>
  <c r="BU57" i="5"/>
  <c r="BN53" i="5"/>
  <c r="BU29" i="5"/>
  <c r="BM29" i="5"/>
  <c r="BS49" i="5"/>
  <c r="BU49" i="5"/>
  <c r="BI49" i="5"/>
  <c r="BP29" i="5"/>
  <c r="BE33" i="5"/>
  <c r="BO19" i="5"/>
  <c r="BM21" i="5"/>
  <c r="CG56" i="5"/>
  <c r="CG50" i="5"/>
  <c r="BE47" i="5"/>
  <c r="BN49" i="5"/>
  <c r="BO32" i="5"/>
  <c r="CN44" i="5"/>
  <c r="CG45" i="5"/>
  <c r="CH63" i="5"/>
  <c r="BY33" i="5"/>
  <c r="BI61" i="5"/>
  <c r="CJ63" i="5"/>
  <c r="BQ51" i="5"/>
  <c r="BQ23" i="5"/>
  <c r="BK22" i="5"/>
  <c r="BG45" i="5"/>
  <c r="BE43" i="5"/>
  <c r="BI45" i="5"/>
  <c r="BG38" i="5"/>
  <c r="CB20" i="5"/>
  <c r="BN61" i="5"/>
  <c r="BE54" i="5"/>
  <c r="CH57" i="5"/>
  <c r="BP45" i="5"/>
  <c r="BI25" i="5"/>
  <c r="BO49" i="5"/>
  <c r="BS47" i="5"/>
  <c r="BG49" i="5"/>
  <c r="BK43" i="5"/>
  <c r="CH51" i="5"/>
  <c r="CF47" i="5"/>
  <c r="CF56" i="5"/>
  <c r="CH62" i="5"/>
  <c r="BK47" i="5"/>
  <c r="BL47" i="5"/>
  <c r="BX56" i="5"/>
  <c r="BM38" i="5"/>
  <c r="BU36" i="5"/>
  <c r="BQ43" i="5"/>
  <c r="CH40" i="5"/>
  <c r="BP53" i="5"/>
  <c r="BH53" i="5"/>
  <c r="BK16" i="5"/>
  <c r="BE16" i="5"/>
  <c r="BZ56" i="5"/>
  <c r="BU35" i="5"/>
  <c r="BL43" i="5"/>
  <c r="CF33" i="5"/>
  <c r="BN29" i="5"/>
  <c r="BL29" i="5"/>
  <c r="BE53" i="5"/>
  <c r="BZ49" i="5"/>
  <c r="CI58" i="5"/>
  <c r="CN52" i="5"/>
  <c r="AG64" i="5"/>
  <c r="D7" i="9"/>
  <c r="AO21" i="5"/>
  <c r="D18" i="9"/>
  <c r="AO32" i="5"/>
  <c r="D24" i="9"/>
  <c r="AO38" i="5"/>
  <c r="D36" i="9"/>
  <c r="AO50" i="5"/>
  <c r="D10" i="9"/>
  <c r="AO24" i="5"/>
  <c r="D25" i="9"/>
  <c r="AO39" i="5"/>
  <c r="AM38" i="5"/>
  <c r="CR38" i="5" s="1"/>
  <c r="D11" i="9"/>
  <c r="AO25" i="5"/>
  <c r="D19" i="9"/>
  <c r="AO33" i="5"/>
  <c r="D22" i="9"/>
  <c r="AO36" i="5"/>
  <c r="D26" i="9"/>
  <c r="AO40" i="5"/>
  <c r="D27" i="9"/>
  <c r="AO41" i="5"/>
  <c r="D28" i="9"/>
  <c r="AO42" i="5"/>
  <c r="D6" i="9"/>
  <c r="AO20" i="5"/>
  <c r="D8" i="9"/>
  <c r="AO22" i="5"/>
  <c r="D20" i="9"/>
  <c r="AO34" i="5"/>
  <c r="D37" i="9"/>
  <c r="AO51" i="5"/>
  <c r="D9" i="9"/>
  <c r="AO23" i="5"/>
  <c r="D21" i="9"/>
  <c r="AO35" i="5"/>
  <c r="AM32" i="5"/>
  <c r="AM35" i="5"/>
  <c r="AM51" i="5"/>
  <c r="D12" i="9"/>
  <c r="AO26" i="5"/>
  <c r="D13" i="9"/>
  <c r="AO27" i="5"/>
  <c r="D14" i="9"/>
  <c r="AO28" i="5"/>
  <c r="D15" i="9"/>
  <c r="AO29" i="5"/>
  <c r="D16" i="9"/>
  <c r="AO30" i="5"/>
  <c r="D17" i="9"/>
  <c r="AO31" i="5"/>
  <c r="AM34" i="5"/>
  <c r="D23" i="9"/>
  <c r="AO37" i="5"/>
  <c r="D29" i="9"/>
  <c r="AO43" i="5"/>
  <c r="D30" i="9"/>
  <c r="AO44" i="5"/>
  <c r="D31" i="9"/>
  <c r="AO45" i="5"/>
  <c r="D32" i="9"/>
  <c r="AO46" i="5"/>
  <c r="D33" i="9"/>
  <c r="AO47" i="5"/>
  <c r="D34" i="9"/>
  <c r="AO48" i="5"/>
  <c r="D35" i="9"/>
  <c r="AO49" i="5"/>
  <c r="AM50" i="5"/>
  <c r="D5" i="9"/>
  <c r="AO19" i="5"/>
  <c r="D4" i="9"/>
  <c r="AO18" i="5"/>
  <c r="D3" i="9"/>
  <c r="AO17" i="5"/>
  <c r="AP16" i="5"/>
  <c r="D2" i="9"/>
  <c r="AO16" i="5"/>
  <c r="AL16" i="5"/>
  <c r="BL38" i="5"/>
  <c r="BU44" i="5"/>
  <c r="BI36" i="5"/>
  <c r="BP44" i="5"/>
  <c r="BU38" i="5"/>
  <c r="BN38" i="5"/>
  <c r="BS64" i="5"/>
  <c r="BS36" i="5"/>
  <c r="BY54" i="5"/>
  <c r="BE44" i="5"/>
  <c r="BS62" i="5"/>
  <c r="BG64" i="5"/>
  <c r="BQ42" i="5"/>
  <c r="BQ28" i="5"/>
  <c r="BG34" i="5"/>
  <c r="BN54" i="5"/>
  <c r="BH39" i="5"/>
  <c r="B14" i="2"/>
  <c r="AQ2" i="12"/>
  <c r="Y21" i="12" s="1"/>
  <c r="J21" i="12" s="1"/>
  <c r="BI54" i="5"/>
  <c r="BL32" i="5"/>
  <c r="BK44" i="5"/>
  <c r="BL36" i="5"/>
  <c r="CR55" i="5"/>
  <c r="CR40" i="5"/>
  <c r="CQ60" i="5"/>
  <c r="CQ59" i="5"/>
  <c r="CR41" i="5"/>
  <c r="CR45" i="5"/>
  <c r="CQ65" i="5"/>
  <c r="CR52" i="5"/>
  <c r="CR44" i="5"/>
  <c r="BQ44" i="5"/>
  <c r="CR56" i="5"/>
  <c r="CQ63" i="5"/>
  <c r="CR42" i="5"/>
  <c r="BF46" i="5"/>
  <c r="CR58" i="5"/>
  <c r="CR57" i="5"/>
  <c r="AM21" i="5"/>
  <c r="AM19" i="5"/>
  <c r="BI18" i="5"/>
  <c r="BP16" i="5"/>
  <c r="BU18" i="5"/>
  <c r="AM17" i="5"/>
  <c r="BU40" i="5"/>
  <c r="BY32" i="5"/>
  <c r="CJ51" i="5"/>
  <c r="CE59" i="5"/>
  <c r="BM54" i="5"/>
  <c r="BH42" i="5"/>
  <c r="CD33" i="5"/>
  <c r="BH40" i="5"/>
  <c r="BE42" i="5"/>
  <c r="BZ21" i="5"/>
  <c r="BL44" i="5"/>
  <c r="BM44" i="5"/>
  <c r="CI51" i="5"/>
  <c r="BN56" i="5"/>
  <c r="BK65" i="5"/>
  <c r="CL65" i="5"/>
  <c r="BZ57" i="5"/>
  <c r="CA48" i="5"/>
  <c r="BM40" i="5"/>
  <c r="BX51" i="5"/>
  <c r="BK54" i="5"/>
  <c r="CI50" i="5"/>
  <c r="BN42" i="5"/>
  <c r="BU31" i="5"/>
  <c r="BQ21" i="5"/>
  <c r="BG40" i="5"/>
  <c r="BI21" i="5"/>
  <c r="CD21" i="5"/>
  <c r="BS44" i="5"/>
  <c r="BN44" i="5"/>
  <c r="CL55" i="5"/>
  <c r="BK58" i="5"/>
  <c r="BQ40" i="5"/>
  <c r="BQ54" i="5"/>
  <c r="BZ51" i="5"/>
  <c r="CH65" i="5"/>
  <c r="BX57" i="5"/>
  <c r="BU42" i="5"/>
  <c r="CL34" i="5"/>
  <c r="BP64" i="5"/>
  <c r="BM42" i="5"/>
  <c r="BI44" i="5"/>
  <c r="BF52" i="5"/>
  <c r="BE64" i="5"/>
  <c r="BU52" i="5"/>
  <c r="CG36" i="5"/>
  <c r="CD51" i="5"/>
  <c r="BI64" i="5"/>
  <c r="BS54" i="5"/>
  <c r="CL50" i="5"/>
  <c r="BS42" i="5"/>
  <c r="BS40" i="5"/>
  <c r="BG44" i="5"/>
  <c r="BO58" i="5"/>
  <c r="CE51" i="5"/>
  <c r="CG51" i="5"/>
  <c r="CN51" i="5"/>
  <c r="CB51" i="5"/>
  <c r="CB65" i="5"/>
  <c r="CG65" i="5"/>
  <c r="BE60" i="5"/>
  <c r="BN40" i="5"/>
  <c r="BP40" i="5"/>
  <c r="BI42" i="5"/>
  <c r="CB34" i="5"/>
  <c r="BE40" i="5"/>
  <c r="BK42" i="5"/>
  <c r="CL44" i="5"/>
  <c r="CA51" i="5"/>
  <c r="BL40" i="5"/>
  <c r="CF50" i="5"/>
  <c r="BO42" i="5"/>
  <c r="CH33" i="5"/>
  <c r="BK40" i="5"/>
  <c r="BI40" i="5"/>
  <c r="CJ35" i="5"/>
  <c r="BF35" i="5"/>
  <c r="BX34" i="5"/>
  <c r="CD38" i="5"/>
  <c r="CG21" i="5"/>
  <c r="CD55" i="5"/>
  <c r="BU58" i="5"/>
  <c r="CI20" i="5"/>
  <c r="BM39" i="5"/>
  <c r="CJ61" i="5"/>
  <c r="BL54" i="5"/>
  <c r="CB61" i="5"/>
  <c r="CJ55" i="5"/>
  <c r="CI59" i="5"/>
  <c r="CA57" i="5"/>
  <c r="BS19" i="5"/>
  <c r="BF33" i="5"/>
  <c r="BM35" i="5"/>
  <c r="BP31" i="5"/>
  <c r="BN21" i="5"/>
  <c r="BG36" i="5"/>
  <c r="BG29" i="5"/>
  <c r="BP36" i="5"/>
  <c r="BL37" i="5"/>
  <c r="BN28" i="5"/>
  <c r="BL24" i="5"/>
  <c r="BN23" i="5"/>
  <c r="BS30" i="5"/>
  <c r="BQ32" i="5"/>
  <c r="BN35" i="5"/>
  <c r="BK30" i="5"/>
  <c r="BM31" i="5"/>
  <c r="BM34" i="5"/>
  <c r="BO30" i="5"/>
  <c r="CN40" i="5"/>
  <c r="BK20" i="5"/>
  <c r="BE32" i="5"/>
  <c r="CN54" i="5"/>
  <c r="CJ54" i="5"/>
  <c r="CF54" i="5"/>
  <c r="CG54" i="5"/>
  <c r="BE57" i="5"/>
  <c r="BO57" i="5"/>
  <c r="BQ57" i="5"/>
  <c r="BK57" i="5"/>
  <c r="BX49" i="5"/>
  <c r="CB49" i="5"/>
  <c r="CF52" i="5"/>
  <c r="BE51" i="5"/>
  <c r="BO51" i="5"/>
  <c r="CI63" i="5"/>
  <c r="CG59" i="5"/>
  <c r="CF61" i="5"/>
  <c r="BS51" i="5"/>
  <c r="CB58" i="5"/>
  <c r="CD58" i="5"/>
  <c r="BZ59" i="5"/>
  <c r="BZ58" i="5"/>
  <c r="CD63" i="5"/>
  <c r="CD62" i="5"/>
  <c r="CN58" i="5"/>
  <c r="CL58" i="5"/>
  <c r="CL49" i="5"/>
  <c r="CN61" i="5"/>
  <c r="CN59" i="5"/>
  <c r="CA54" i="5"/>
  <c r="BY58" i="5"/>
  <c r="BE22" i="5"/>
  <c r="BQ31" i="5"/>
  <c r="BS27" i="5"/>
  <c r="BN36" i="5"/>
  <c r="BK36" i="5"/>
  <c r="BM36" i="5"/>
  <c r="BS29" i="5"/>
  <c r="BL20" i="5"/>
  <c r="BL26" i="5"/>
  <c r="BK31" i="5"/>
  <c r="BP35" i="5"/>
  <c r="BG35" i="5"/>
  <c r="BI31" i="5"/>
  <c r="CL42" i="5"/>
  <c r="BI20" i="5"/>
  <c r="CH42" i="5"/>
  <c r="BZ54" i="5"/>
  <c r="BX41" i="5"/>
  <c r="BN57" i="5"/>
  <c r="BI57" i="5"/>
  <c r="CG49" i="5"/>
  <c r="BQ36" i="5"/>
  <c r="CF63" i="5"/>
  <c r="CF59" i="5"/>
  <c r="CN49" i="5"/>
  <c r="BZ61" i="5"/>
  <c r="BZ60" i="5"/>
  <c r="CB54" i="5"/>
  <c r="CB62" i="5"/>
  <c r="CB59" i="5"/>
  <c r="CG62" i="5"/>
  <c r="CH60" i="5"/>
  <c r="CG58" i="5"/>
  <c r="BX58" i="5"/>
  <c r="CL54" i="5"/>
  <c r="CH59" i="5"/>
  <c r="CC48" i="5"/>
  <c r="CH49" i="5"/>
  <c r="BM57" i="5"/>
  <c r="CF58" i="5"/>
  <c r="BP19" i="5"/>
  <c r="BO21" i="5"/>
  <c r="BO22" i="5"/>
  <c r="BS31" i="5"/>
  <c r="BK27" i="5"/>
  <c r="BE21" i="5"/>
  <c r="BO36" i="5"/>
  <c r="BP47" i="5"/>
  <c r="BP24" i="5"/>
  <c r="BO29" i="5"/>
  <c r="BG24" i="5"/>
  <c r="BP20" i="5"/>
  <c r="BN26" i="5"/>
  <c r="BG31" i="5"/>
  <c r="BS26" i="5"/>
  <c r="BE29" i="5"/>
  <c r="BG23" i="5"/>
  <c r="BI29" i="5"/>
  <c r="BQ29" i="5"/>
  <c r="CJ43" i="5"/>
  <c r="CL40" i="5"/>
  <c r="BM20" i="5"/>
  <c r="CI54" i="5"/>
  <c r="BG57" i="5"/>
  <c r="CI49" i="5"/>
  <c r="CF49" i="5"/>
  <c r="BL51" i="5"/>
  <c r="BL34" i="5"/>
  <c r="BX63" i="5"/>
  <c r="CJ59" i="5"/>
  <c r="CE49" i="5"/>
  <c r="BG51" i="5"/>
  <c r="BS57" i="5"/>
  <c r="BL57" i="5"/>
  <c r="CD49" i="5"/>
  <c r="BX59" i="5"/>
  <c r="CB63" i="5"/>
  <c r="CJ62" i="5"/>
  <c r="CJ58" i="5"/>
  <c r="CL59" i="5"/>
  <c r="BF38" i="5"/>
  <c r="BF49" i="5"/>
  <c r="CH48" i="5"/>
  <c r="BH51" i="5"/>
  <c r="BP39" i="5"/>
  <c r="BX47" i="5"/>
  <c r="BP62" i="5"/>
  <c r="BK60" i="5"/>
  <c r="BJ38" i="5"/>
  <c r="BO39" i="5"/>
  <c r="BY48" i="5"/>
  <c r="CD56" i="5"/>
  <c r="CI56" i="5"/>
  <c r="BX55" i="5"/>
  <c r="BO54" i="5"/>
  <c r="BH65" i="5"/>
  <c r="BF51" i="5"/>
  <c r="CE50" i="5"/>
  <c r="CJ50" i="5"/>
  <c r="CJ33" i="5"/>
  <c r="BX33" i="5"/>
  <c r="CI33" i="5"/>
  <c r="CB25" i="5"/>
  <c r="BL49" i="5"/>
  <c r="BK49" i="5"/>
  <c r="BI53" i="5"/>
  <c r="CB33" i="5"/>
  <c r="BO16" i="5"/>
  <c r="CD34" i="5"/>
  <c r="CF34" i="5"/>
  <c r="BZ33" i="5"/>
  <c r="CG28" i="5"/>
  <c r="CB43" i="5"/>
  <c r="CE19" i="5"/>
  <c r="CF20" i="5"/>
  <c r="BY44" i="5"/>
  <c r="CJ44" i="5"/>
  <c r="CF55" i="5"/>
  <c r="CG55" i="5"/>
  <c r="BX44" i="5"/>
  <c r="CG41" i="5"/>
  <c r="CH55" i="5"/>
  <c r="BZ36" i="5"/>
  <c r="BL53" i="5"/>
  <c r="BK53" i="5"/>
  <c r="BX40" i="5"/>
  <c r="BP51" i="5"/>
  <c r="CD42" i="5"/>
  <c r="CN36" i="5"/>
  <c r="CE36" i="5"/>
  <c r="CE63" i="5"/>
  <c r="BZ63" i="5"/>
  <c r="BP54" i="5"/>
  <c r="BO61" i="5"/>
  <c r="BG61" i="5"/>
  <c r="CE56" i="5"/>
  <c r="BM51" i="5"/>
  <c r="BQ53" i="5"/>
  <c r="BN62" i="5"/>
  <c r="BN60" i="5"/>
  <c r="BU54" i="5"/>
  <c r="CN62" i="5"/>
  <c r="CL62" i="5"/>
  <c r="CI55" i="5"/>
  <c r="CN50" i="5"/>
  <c r="CE48" i="5"/>
  <c r="CG63" i="5"/>
  <c r="BO62" i="5"/>
  <c r="BO60" i="5"/>
  <c r="BG60" i="5"/>
  <c r="BE62" i="5"/>
  <c r="BQ62" i="5"/>
  <c r="BH33" i="5"/>
  <c r="BF40" i="5"/>
  <c r="BN51" i="5"/>
  <c r="CF62" i="5"/>
  <c r="BF63" i="5"/>
  <c r="BX17" i="5"/>
  <c r="CA44" i="5"/>
  <c r="CB44" i="5"/>
  <c r="CH44" i="5"/>
  <c r="CI44" i="5"/>
  <c r="BQ61" i="5"/>
  <c r="BI60" i="5"/>
  <c r="CG44" i="5"/>
  <c r="BM60" i="5"/>
  <c r="BG62" i="5"/>
  <c r="BM62" i="5"/>
  <c r="CA31" i="5"/>
  <c r="CE22" i="5"/>
  <c r="CL56" i="5"/>
  <c r="CH56" i="5"/>
  <c r="CN55" i="5"/>
  <c r="CF31" i="5"/>
  <c r="CD50" i="5"/>
  <c r="CH50" i="5"/>
  <c r="CB50" i="5"/>
  <c r="BY41" i="5"/>
  <c r="CN33" i="5"/>
  <c r="CL33" i="5"/>
  <c r="CG33" i="5"/>
  <c r="CH25" i="5"/>
  <c r="BE49" i="5"/>
  <c r="BO53" i="5"/>
  <c r="BP49" i="5"/>
  <c r="BM49" i="5"/>
  <c r="CB35" i="5"/>
  <c r="BZ34" i="5"/>
  <c r="CN34" i="5"/>
  <c r="BY37" i="5"/>
  <c r="CF35" i="5"/>
  <c r="CD40" i="5"/>
  <c r="CG17" i="5"/>
  <c r="CJ42" i="5"/>
  <c r="BZ43" i="5"/>
  <c r="CF44" i="5"/>
  <c r="CJ36" i="5"/>
  <c r="BM53" i="5"/>
  <c r="BQ58" i="5"/>
  <c r="BN58" i="5"/>
  <c r="BK51" i="5"/>
  <c r="BU51" i="5"/>
  <c r="CF30" i="5"/>
  <c r="CI36" i="5"/>
  <c r="CN63" i="5"/>
  <c r="CG64" i="5"/>
  <c r="BZ62" i="5"/>
  <c r="BU60" i="5"/>
  <c r="BL62" i="5"/>
  <c r="BL60" i="5"/>
  <c r="BZ48" i="5"/>
  <c r="BX62" i="5"/>
  <c r="CI62" i="5"/>
  <c r="CG48" i="5"/>
  <c r="BP60" i="5"/>
  <c r="BU62" i="5"/>
  <c r="BF62" i="5"/>
  <c r="CN31" i="5"/>
  <c r="CI25" i="5"/>
  <c r="CN25" i="5"/>
  <c r="CE21" i="5"/>
  <c r="CF43" i="5"/>
  <c r="CG20" i="5"/>
  <c r="CF21" i="5"/>
  <c r="CL37" i="5"/>
  <c r="CL28" i="5"/>
  <c r="CD20" i="5"/>
  <c r="CA42" i="5"/>
  <c r="BX42" i="5"/>
  <c r="CE42" i="5"/>
  <c r="BZ42" i="5"/>
  <c r="CB37" i="5"/>
  <c r="CB42" i="5"/>
  <c r="BX37" i="5"/>
  <c r="CB38" i="5"/>
  <c r="CN42" i="5"/>
  <c r="BX22" i="5"/>
  <c r="CE31" i="5"/>
  <c r="BX25" i="5"/>
  <c r="CE25" i="5"/>
  <c r="CH21" i="5"/>
  <c r="BZ28" i="5"/>
  <c r="CI21" i="5"/>
  <c r="CF40" i="5"/>
  <c r="CL21" i="5"/>
  <c r="CE38" i="5"/>
  <c r="CH19" i="5"/>
  <c r="CB40" i="5"/>
  <c r="CG26" i="5"/>
  <c r="CN21" i="5"/>
  <c r="BX20" i="5"/>
  <c r="CG42" i="5"/>
  <c r="CN41" i="5"/>
  <c r="CH36" i="5"/>
  <c r="CG37" i="5"/>
  <c r="CD36" i="5"/>
  <c r="CF36" i="5"/>
  <c r="CA37" i="5"/>
  <c r="BZ40" i="5"/>
  <c r="BZ25" i="5"/>
  <c r="CL25" i="5"/>
  <c r="BY25" i="5"/>
  <c r="BY36" i="5"/>
  <c r="BZ20" i="5"/>
  <c r="CJ40" i="5"/>
  <c r="CF37" i="5"/>
  <c r="CI40" i="5"/>
  <c r="BX26" i="5"/>
  <c r="CJ21" i="5"/>
  <c r="BX21" i="5"/>
  <c r="BZ37" i="5"/>
  <c r="CJ20" i="5"/>
  <c r="CD26" i="5"/>
  <c r="BY29" i="5"/>
  <c r="CE20" i="5"/>
  <c r="CB18" i="5"/>
  <c r="CE40" i="5"/>
  <c r="CI42" i="5"/>
  <c r="CE44" i="5"/>
  <c r="BZ44" i="5"/>
  <c r="CB36" i="5"/>
  <c r="BX36" i="5"/>
  <c r="BY18" i="5"/>
  <c r="CC37" i="5"/>
  <c r="BY38" i="5"/>
  <c r="BY42" i="5"/>
  <c r="BF21" i="5"/>
  <c r="BP23" i="5"/>
  <c r="BI22" i="5"/>
  <c r="BJ33" i="5"/>
  <c r="BS24" i="5"/>
  <c r="BM22" i="5"/>
  <c r="BG22" i="5"/>
  <c r="BS23" i="5"/>
  <c r="BU23" i="5"/>
  <c r="BL23" i="5"/>
  <c r="BK18" i="5"/>
  <c r="BE18" i="5"/>
  <c r="BK21" i="5"/>
  <c r="BS21" i="5"/>
  <c r="BS22" i="5"/>
  <c r="BP22" i="5"/>
  <c r="BG21" i="5"/>
  <c r="BQ24" i="5"/>
  <c r="BM24" i="5"/>
  <c r="BS20" i="5"/>
  <c r="BE20" i="5"/>
  <c r="BI24" i="5"/>
  <c r="BK23" i="5"/>
  <c r="BQ20" i="5"/>
  <c r="BU20" i="5"/>
  <c r="BN20" i="5"/>
  <c r="BE23" i="5"/>
  <c r="BN22" i="5"/>
  <c r="BM23" i="5"/>
  <c r="BN24" i="5"/>
  <c r="BQ22" i="5"/>
  <c r="BO23" i="5"/>
  <c r="BP18" i="5"/>
  <c r="BL21" i="5"/>
  <c r="BL22" i="5"/>
  <c r="BP21" i="5"/>
  <c r="BK24" i="5"/>
  <c r="BF24" i="5"/>
  <c r="BO24" i="5"/>
  <c r="BO20" i="5"/>
  <c r="BU24" i="5"/>
  <c r="BX30" i="5"/>
  <c r="BE30" i="5"/>
  <c r="BN30" i="5"/>
  <c r="BM30" i="5"/>
  <c r="AM30" i="5"/>
  <c r="AM29" i="5"/>
  <c r="BX28" i="5"/>
  <c r="BM28" i="5"/>
  <c r="BO28" i="5"/>
  <c r="BE28" i="5"/>
  <c r="BS28" i="5"/>
  <c r="BU28" i="5"/>
  <c r="BP28" i="5"/>
  <c r="BI28" i="5"/>
  <c r="BK28" i="5"/>
  <c r="BL28" i="5"/>
  <c r="AM28" i="5"/>
  <c r="CL27" i="5"/>
  <c r="CF27" i="5"/>
  <c r="BI27" i="5"/>
  <c r="BG27" i="5"/>
  <c r="BM27" i="5"/>
  <c r="AM27" i="5"/>
  <c r="CF26" i="5"/>
  <c r="CL26" i="5"/>
  <c r="CJ26" i="5"/>
  <c r="CN26" i="5"/>
  <c r="CH26" i="5"/>
  <c r="CI26" i="5"/>
  <c r="CB26" i="5"/>
  <c r="BY26" i="5"/>
  <c r="CA26" i="5"/>
  <c r="CE26" i="5"/>
  <c r="BI26" i="5"/>
  <c r="BP26" i="5"/>
  <c r="BQ26" i="5"/>
  <c r="BO26" i="5"/>
  <c r="BE26" i="5"/>
  <c r="BU26" i="5"/>
  <c r="BM26" i="5"/>
  <c r="BK26" i="5"/>
  <c r="BK25" i="5"/>
  <c r="AM24" i="5"/>
  <c r="AM22" i="5"/>
  <c r="CN20" i="5"/>
  <c r="CL20" i="5"/>
  <c r="BY20" i="5"/>
  <c r="BG19" i="5"/>
  <c r="BM19" i="5"/>
  <c r="BU19" i="5"/>
  <c r="BF19" i="5"/>
  <c r="AM20" i="5"/>
  <c r="BL17" i="5"/>
  <c r="T19" i="5"/>
  <c r="H5" i="19" s="1"/>
  <c r="F12" i="9"/>
  <c r="F10" i="9"/>
  <c r="F20" i="9"/>
  <c r="F7" i="9"/>
  <c r="F51" i="9"/>
  <c r="F23" i="9"/>
  <c r="E48" i="13"/>
  <c r="F48" i="9"/>
  <c r="F3" i="9"/>
  <c r="F17" i="9"/>
  <c r="F8" i="9"/>
  <c r="F41" i="9"/>
  <c r="F27" i="9"/>
  <c r="G4" i="7"/>
  <c r="E58" i="13"/>
  <c r="F31" i="9"/>
  <c r="F37" i="9"/>
  <c r="F25" i="9"/>
  <c r="F11" i="9"/>
  <c r="F42" i="9"/>
  <c r="F47" i="9"/>
  <c r="F44" i="9"/>
  <c r="F19" i="9"/>
  <c r="F18" i="9"/>
  <c r="F26" i="9"/>
  <c r="F4" i="9"/>
  <c r="G51" i="8"/>
  <c r="F50" i="9"/>
  <c r="F14" i="9"/>
  <c r="F21" i="9"/>
  <c r="F2" i="9"/>
  <c r="F6" i="9"/>
  <c r="F40" i="9"/>
  <c r="F33" i="9"/>
  <c r="F32" i="9"/>
  <c r="G4" i="15"/>
  <c r="E66" i="13"/>
  <c r="F34" i="9"/>
  <c r="F24" i="9"/>
  <c r="F38" i="9"/>
  <c r="F16" i="9"/>
  <c r="F5" i="9"/>
  <c r="F49" i="9"/>
  <c r="F15" i="9"/>
  <c r="F45" i="9"/>
  <c r="F9" i="9"/>
  <c r="G4" i="8"/>
  <c r="F36" i="9"/>
  <c r="F43" i="9"/>
  <c r="F28" i="9"/>
  <c r="F30" i="9"/>
  <c r="F13" i="9"/>
  <c r="E31" i="13"/>
  <c r="E13" i="13"/>
  <c r="F22" i="9"/>
  <c r="G51" i="7"/>
  <c r="F35" i="9"/>
  <c r="F46" i="9"/>
  <c r="F29" i="9"/>
  <c r="CR25" i="5"/>
  <c r="T34" i="5"/>
  <c r="H20" i="19" s="1"/>
  <c r="T31" i="5"/>
  <c r="H17" i="19" s="1"/>
  <c r="T17" i="5"/>
  <c r="AG29" i="5"/>
  <c r="AG32" i="5"/>
  <c r="T32" i="5"/>
  <c r="H18" i="19" s="1"/>
  <c r="AG20" i="5"/>
  <c r="I6" i="19" s="1"/>
  <c r="T44" i="5"/>
  <c r="H30" i="19" s="1"/>
  <c r="CR47" i="5"/>
  <c r="AG17" i="5"/>
  <c r="I3" i="19" s="1"/>
  <c r="AG55" i="5"/>
  <c r="AG19" i="5"/>
  <c r="I5" i="19" s="1"/>
  <c r="AG65" i="5"/>
  <c r="AG59" i="5"/>
  <c r="BY21" i="5"/>
  <c r="CC21" i="5"/>
  <c r="BZ23" i="5"/>
  <c r="CG23" i="5"/>
  <c r="CD22" i="5"/>
  <c r="CN29" i="5"/>
  <c r="CC18" i="5"/>
  <c r="BM50" i="5"/>
  <c r="BL50" i="5"/>
  <c r="BL55" i="5"/>
  <c r="BF55" i="5"/>
  <c r="BE55" i="5"/>
  <c r="BO59" i="5"/>
  <c r="BK59" i="5"/>
  <c r="CB22" i="5"/>
  <c r="CR63" i="5"/>
  <c r="BF50" i="5"/>
  <c r="BF30" i="5"/>
  <c r="BQ34" i="5"/>
  <c r="BS34" i="5"/>
  <c r="CN23" i="5"/>
  <c r="BI55" i="5"/>
  <c r="BS55" i="5"/>
  <c r="BG59" i="5"/>
  <c r="CD32" i="5"/>
  <c r="BZ32" i="5"/>
  <c r="BX32" i="5"/>
  <c r="CL43" i="5"/>
  <c r="CI43" i="5"/>
  <c r="CH43" i="5"/>
  <c r="CA43" i="5"/>
  <c r="CG43" i="5"/>
  <c r="CN43" i="5"/>
  <c r="CD43" i="5"/>
  <c r="CE43" i="5"/>
  <c r="BN45" i="5"/>
  <c r="BH45" i="5"/>
  <c r="BM45" i="5"/>
  <c r="CB46" i="5"/>
  <c r="CL46" i="5"/>
  <c r="CI46" i="5"/>
  <c r="BF48" i="5"/>
  <c r="BK48" i="5"/>
  <c r="BQ48" i="5"/>
  <c r="BY50" i="5"/>
  <c r="CA50" i="5"/>
  <c r="BO52" i="5"/>
  <c r="BK52" i="5"/>
  <c r="BG52" i="5"/>
  <c r="BP52" i="5"/>
  <c r="BL52" i="5"/>
  <c r="BH52" i="5"/>
  <c r="BM52" i="5"/>
  <c r="BS52" i="5"/>
  <c r="CL52" i="5"/>
  <c r="CB52" i="5"/>
  <c r="CJ52" i="5"/>
  <c r="CE52" i="5"/>
  <c r="CG52" i="5"/>
  <c r="CD52" i="5"/>
  <c r="BZ52" i="5"/>
  <c r="CG53" i="5"/>
  <c r="CF53" i="5"/>
  <c r="BZ53" i="5"/>
  <c r="CN57" i="5"/>
  <c r="CL57" i="5"/>
  <c r="CB57" i="5"/>
  <c r="CI57" i="5"/>
  <c r="CG57" i="5"/>
  <c r="CJ57" i="5"/>
  <c r="CD57" i="5"/>
  <c r="CE57" i="5"/>
  <c r="CN17" i="5"/>
  <c r="CJ17" i="5"/>
  <c r="CE17" i="5"/>
  <c r="CI17" i="5"/>
  <c r="CB17" i="5"/>
  <c r="CL17" i="5"/>
  <c r="BZ17" i="5"/>
  <c r="CD17" i="5"/>
  <c r="CG22" i="5"/>
  <c r="CH22" i="5"/>
  <c r="CN22" i="5"/>
  <c r="CB28" i="5"/>
  <c r="CF28" i="5"/>
  <c r="CN28" i="5"/>
  <c r="CI28" i="5"/>
  <c r="CD28" i="5"/>
  <c r="BS16" i="5"/>
  <c r="BU16" i="5"/>
  <c r="CI22" i="5"/>
  <c r="CL22" i="5"/>
  <c r="CF17" i="5"/>
  <c r="BY23" i="5"/>
  <c r="BO34" i="5"/>
  <c r="BI34" i="5"/>
  <c r="BN34" i="5"/>
  <c r="BF34" i="5"/>
  <c r="BU34" i="5"/>
  <c r="BP34" i="5"/>
  <c r="BK34" i="5"/>
  <c r="BH34" i="5"/>
  <c r="CC47" i="5"/>
  <c r="CA47" i="5"/>
  <c r="CC56" i="5"/>
  <c r="CA56" i="5"/>
  <c r="CA22" i="5"/>
  <c r="CJ22" i="5"/>
  <c r="CF22" i="5"/>
  <c r="CE28" i="5"/>
  <c r="CH28" i="5"/>
  <c r="BG50" i="5"/>
  <c r="BE50" i="5"/>
  <c r="BS50" i="5"/>
  <c r="BH59" i="5"/>
  <c r="BF20" i="5"/>
  <c r="BJ20" i="5"/>
  <c r="BF23" i="5"/>
  <c r="BJ23" i="5"/>
  <c r="BH23" i="5"/>
  <c r="BJ24" i="5"/>
  <c r="BH24" i="5"/>
  <c r="BF29" i="5"/>
  <c r="BH29" i="5"/>
  <c r="BN31" i="5"/>
  <c r="BO31" i="5"/>
  <c r="BL31" i="5"/>
  <c r="CI60" i="5"/>
  <c r="CE60" i="5"/>
  <c r="CD60" i="5"/>
  <c r="CB60" i="5"/>
  <c r="CG60" i="5"/>
  <c r="BY60" i="5"/>
  <c r="CF60" i="5"/>
  <c r="CL60" i="5"/>
  <c r="BX60" i="5"/>
  <c r="CJ60" i="5"/>
  <c r="CG61" i="5"/>
  <c r="CI61" i="5"/>
  <c r="CA61" i="5"/>
  <c r="CH61" i="5"/>
  <c r="CD61" i="5"/>
  <c r="CL61" i="5"/>
  <c r="CE61" i="5"/>
  <c r="CI16" i="5"/>
  <c r="CN16" i="5"/>
  <c r="CJ39" i="5"/>
  <c r="BZ39" i="5"/>
  <c r="CA39" i="5"/>
  <c r="AG39" i="5"/>
  <c r="AG53" i="5"/>
  <c r="T58" i="5"/>
  <c r="BY63" i="5"/>
  <c r="CC63" i="5"/>
  <c r="BL19" i="5"/>
  <c r="BH21" i="5"/>
  <c r="BG42" i="5"/>
  <c r="BF42" i="5"/>
  <c r="BP42" i="5"/>
  <c r="BH27" i="5"/>
  <c r="CD25" i="5"/>
  <c r="CG25" i="5"/>
  <c r="CF25" i="5"/>
  <c r="CG34" i="5"/>
  <c r="CH34" i="5"/>
  <c r="CF39" i="5"/>
  <c r="CI34" i="5"/>
  <c r="CJ34" i="5"/>
  <c r="BH20" i="5"/>
  <c r="CA20" i="5"/>
  <c r="CC20" i="5"/>
  <c r="BY34" i="5"/>
  <c r="BS43" i="5"/>
  <c r="BM43" i="5"/>
  <c r="BI58" i="5"/>
  <c r="BE58" i="5"/>
  <c r="BL58" i="5"/>
  <c r="BM58" i="5"/>
  <c r="BP58" i="5"/>
  <c r="BH58" i="5"/>
  <c r="BS58" i="5"/>
  <c r="BE63" i="5"/>
  <c r="BH63" i="5"/>
  <c r="BP63" i="5"/>
  <c r="BU64" i="5"/>
  <c r="BN64" i="5"/>
  <c r="BK64" i="5"/>
  <c r="BO64" i="5"/>
  <c r="BM64" i="5"/>
  <c r="CD65" i="5"/>
  <c r="CI65" i="5"/>
  <c r="CJ65" i="5"/>
  <c r="CE65" i="5"/>
  <c r="BZ65" i="5"/>
  <c r="T30" i="5"/>
  <c r="H16" i="19" s="1"/>
  <c r="AG41" i="5"/>
  <c r="BY30" i="5"/>
  <c r="BY57" i="5"/>
  <c r="AG18" i="5"/>
  <c r="I4" i="19" s="1"/>
  <c r="AG49" i="5"/>
  <c r="G51" i="14"/>
  <c r="B16" i="2"/>
  <c r="BF22" i="5"/>
  <c r="BH26" i="5"/>
  <c r="BH49" i="5"/>
  <c r="BF60" i="5"/>
  <c r="AG33" i="5"/>
  <c r="T42" i="5"/>
  <c r="H28" i="19" s="1"/>
  <c r="AG45" i="5"/>
  <c r="T63" i="5"/>
  <c r="AG42" i="5"/>
  <c r="G4" i="14"/>
  <c r="G51" i="15"/>
  <c r="BG16" i="5"/>
  <c r="BI16" i="5"/>
  <c r="BN16" i="5"/>
  <c r="BQ18" i="5"/>
  <c r="BO18" i="5"/>
  <c r="BN18" i="5"/>
  <c r="BF18" i="5"/>
  <c r="BM18" i="5"/>
  <c r="BG18" i="5"/>
  <c r="BL18" i="5"/>
  <c r="BH18" i="5"/>
  <c r="AM18" i="5"/>
  <c r="BO17" i="5"/>
  <c r="BG17" i="5"/>
  <c r="BE17" i="5"/>
  <c r="BQ17" i="5"/>
  <c r="BI17" i="5"/>
  <c r="BM17" i="5"/>
  <c r="BL16" i="5"/>
  <c r="BH16" i="5"/>
  <c r="BF16" i="5"/>
  <c r="BM16" i="5"/>
  <c r="BQ16" i="5"/>
  <c r="BF41" i="5"/>
  <c r="BP41" i="5"/>
  <c r="BG41" i="5"/>
  <c r="BQ41" i="5"/>
  <c r="BI41" i="5"/>
  <c r="BM41" i="5"/>
  <c r="BN41" i="5"/>
  <c r="BH41" i="5"/>
  <c r="BI46" i="5"/>
  <c r="BO46" i="5"/>
  <c r="BP46" i="5"/>
  <c r="BL46" i="5"/>
  <c r="BE46" i="5"/>
  <c r="BS46" i="5"/>
  <c r="BG46" i="5"/>
  <c r="BU46" i="5"/>
  <c r="BK46" i="5"/>
  <c r="BX53" i="5"/>
  <c r="CH53" i="5"/>
  <c r="CA53" i="5"/>
  <c r="CJ53" i="5"/>
  <c r="CB53" i="5"/>
  <c r="CC62" i="5"/>
  <c r="CA62" i="5"/>
  <c r="CR61" i="5"/>
  <c r="CQ61" i="5"/>
  <c r="CA18" i="5"/>
  <c r="CG18" i="5"/>
  <c r="CI18" i="5"/>
  <c r="CE18" i="5"/>
  <c r="CJ18" i="5"/>
  <c r="CI23" i="5"/>
  <c r="CH23" i="5"/>
  <c r="CJ23" i="5"/>
  <c r="CF23" i="5"/>
  <c r="CE23" i="5"/>
  <c r="CA23" i="5"/>
  <c r="BX23" i="5"/>
  <c r="CL23" i="5"/>
  <c r="CD23" i="5"/>
  <c r="BO25" i="5"/>
  <c r="BQ25" i="5"/>
  <c r="BS25" i="5"/>
  <c r="BU25" i="5"/>
  <c r="BG25" i="5"/>
  <c r="BF25" i="5"/>
  <c r="CC28" i="5"/>
  <c r="CA28" i="5"/>
  <c r="CE29" i="5"/>
  <c r="CL29" i="5"/>
  <c r="CH29" i="5"/>
  <c r="BX29" i="5"/>
  <c r="CF29" i="5"/>
  <c r="CB29" i="5"/>
  <c r="CJ29" i="5"/>
  <c r="BK33" i="5"/>
  <c r="BM33" i="5"/>
  <c r="BL33" i="5"/>
  <c r="CI35" i="5"/>
  <c r="CH35" i="5"/>
  <c r="BX35" i="5"/>
  <c r="CE35" i="5"/>
  <c r="CA35" i="5"/>
  <c r="CG35" i="5"/>
  <c r="BY35" i="5"/>
  <c r="BE37" i="5"/>
  <c r="BG37" i="5"/>
  <c r="BH37" i="5"/>
  <c r="BM37" i="5"/>
  <c r="BN37" i="5"/>
  <c r="BF37" i="5"/>
  <c r="BK37" i="5"/>
  <c r="BI37" i="5"/>
  <c r="BS37" i="5"/>
  <c r="BY46" i="5"/>
  <c r="CA46" i="5"/>
  <c r="CG46" i="5"/>
  <c r="CD46" i="5"/>
  <c r="CE46" i="5"/>
  <c r="BZ46" i="5"/>
  <c r="BE19" i="5"/>
  <c r="BI19" i="5"/>
  <c r="BN19" i="5"/>
  <c r="BK19" i="5"/>
  <c r="BI30" i="5"/>
  <c r="BU30" i="5"/>
  <c r="BH30" i="5"/>
  <c r="BP30" i="5"/>
  <c r="BQ30" i="5"/>
  <c r="BL30" i="5"/>
  <c r="BX31" i="5"/>
  <c r="CD31" i="5"/>
  <c r="CI31" i="5"/>
  <c r="BY31" i="5"/>
  <c r="CH31" i="5"/>
  <c r="BZ31" i="5"/>
  <c r="CL31" i="5"/>
  <c r="CG31" i="5"/>
  <c r="CB31" i="5"/>
  <c r="BK32" i="5"/>
  <c r="BI32" i="5"/>
  <c r="BU32" i="5"/>
  <c r="BF32" i="5"/>
  <c r="BP32" i="5"/>
  <c r="BM32" i="5"/>
  <c r="BN32" i="5"/>
  <c r="BH32" i="5"/>
  <c r="BH35" i="5"/>
  <c r="BK35" i="5"/>
  <c r="BO35" i="5"/>
  <c r="BS35" i="5"/>
  <c r="BE35" i="5"/>
  <c r="BL35" i="5"/>
  <c r="BI35" i="5"/>
  <c r="BK39" i="5"/>
  <c r="BQ39" i="5"/>
  <c r="BG39" i="5"/>
  <c r="BN39" i="5"/>
  <c r="BE39" i="5"/>
  <c r="BF39" i="5"/>
  <c r="BZ45" i="5"/>
  <c r="CD45" i="5"/>
  <c r="CL45" i="5"/>
  <c r="CJ45" i="5"/>
  <c r="CF45" i="5"/>
  <c r="BY45" i="5"/>
  <c r="CH45" i="5"/>
  <c r="BX45" i="5"/>
  <c r="CG47" i="5"/>
  <c r="CH47" i="5"/>
  <c r="BZ47" i="5"/>
  <c r="CJ47" i="5"/>
  <c r="CL47" i="5"/>
  <c r="CN47" i="5"/>
  <c r="CE47" i="5"/>
  <c r="CB47" i="5"/>
  <c r="BY47" i="5"/>
  <c r="BP50" i="5"/>
  <c r="BU50" i="5"/>
  <c r="BN50" i="5"/>
  <c r="BH50" i="5"/>
  <c r="BO50" i="5"/>
  <c r="BK50" i="5"/>
  <c r="BQ50" i="5"/>
  <c r="BI50" i="5"/>
  <c r="BJ58" i="5"/>
  <c r="BF58" i="5"/>
  <c r="BQ59" i="5"/>
  <c r="BP59" i="5"/>
  <c r="BM59" i="5"/>
  <c r="BF59" i="5"/>
  <c r="BE59" i="5"/>
  <c r="BN59" i="5"/>
  <c r="CA59" i="5"/>
  <c r="BY59" i="5"/>
  <c r="BJ62" i="5"/>
  <c r="BH62" i="5"/>
  <c r="BN63" i="5"/>
  <c r="BQ63" i="5"/>
  <c r="BO63" i="5"/>
  <c r="BL63" i="5"/>
  <c r="BK63" i="5"/>
  <c r="BS63" i="5"/>
  <c r="BI63" i="5"/>
  <c r="BM63" i="5"/>
  <c r="CL24" i="5"/>
  <c r="CA24" i="5"/>
  <c r="BN46" i="5"/>
  <c r="CG32" i="5"/>
  <c r="CJ32" i="5"/>
  <c r="CN32" i="5"/>
  <c r="BZ19" i="5"/>
  <c r="CB19" i="5"/>
  <c r="BO41" i="5"/>
  <c r="BU41" i="5"/>
  <c r="CN53" i="5"/>
  <c r="CH64" i="5"/>
  <c r="BO56" i="5"/>
  <c r="CE53" i="5"/>
  <c r="BJ40" i="5"/>
  <c r="BH17" i="5"/>
  <c r="BH22" i="5"/>
  <c r="CI48" i="5"/>
  <c r="BK41" i="5"/>
  <c r="BG55" i="5"/>
  <c r="BY65" i="5"/>
  <c r="BG33" i="5"/>
  <c r="BP33" i="5"/>
  <c r="BY56" i="5"/>
  <c r="BF54" i="5"/>
  <c r="BF61" i="5"/>
  <c r="BH43" i="5"/>
  <c r="CG29" i="5"/>
  <c r="CI29" i="5"/>
  <c r="CH24" i="5"/>
  <c r="BM25" i="5"/>
  <c r="BL25" i="5"/>
  <c r="CA27" i="5"/>
  <c r="CA25" i="5"/>
  <c r="BH46" i="5"/>
  <c r="BM46" i="5"/>
  <c r="BO37" i="5"/>
  <c r="CD35" i="5"/>
  <c r="CL35" i="5"/>
  <c r="BZ35" i="5"/>
  <c r="BJ22" i="5"/>
  <c r="BS33" i="5"/>
  <c r="CH18" i="5"/>
  <c r="BY28" i="5"/>
  <c r="CL18" i="5"/>
  <c r="BY43" i="5"/>
  <c r="BZ41" i="5"/>
  <c r="CA29" i="5"/>
  <c r="CJ46" i="5"/>
  <c r="CL53" i="5"/>
  <c r="BY61" i="5"/>
  <c r="BK61" i="5"/>
  <c r="BK56" i="5"/>
  <c r="BS65" i="5"/>
  <c r="BQ65" i="5"/>
  <c r="BX48" i="5"/>
  <c r="BX46" i="5"/>
  <c r="CD18" i="5"/>
  <c r="BM65" i="5"/>
  <c r="BN48" i="5"/>
  <c r="BL65" i="5"/>
  <c r="CN18" i="5"/>
  <c r="CA65" i="5"/>
  <c r="BY22" i="5"/>
  <c r="CG16" i="5"/>
  <c r="BY16" i="5"/>
  <c r="BZ16" i="5"/>
  <c r="CA16" i="5"/>
  <c r="CH16" i="5"/>
  <c r="BX16" i="5"/>
  <c r="CD16" i="5"/>
  <c r="CL16" i="5"/>
  <c r="CG19" i="5"/>
  <c r="CJ19" i="5"/>
  <c r="CD19" i="5"/>
  <c r="CA19" i="5"/>
  <c r="CL19" i="5"/>
  <c r="CJ24" i="5"/>
  <c r="BZ24" i="5"/>
  <c r="BY24" i="5"/>
  <c r="CE24" i="5"/>
  <c r="CB24" i="5"/>
  <c r="CN24" i="5"/>
  <c r="CG24" i="5"/>
  <c r="BX27" i="5"/>
  <c r="CJ27" i="5"/>
  <c r="CG27" i="5"/>
  <c r="CD27" i="5"/>
  <c r="CE27" i="5"/>
  <c r="CN27" i="5"/>
  <c r="BY27" i="5"/>
  <c r="BF28" i="5"/>
  <c r="BJ28" i="5"/>
  <c r="CI30" i="5"/>
  <c r="CE30" i="5"/>
  <c r="CD30" i="5"/>
  <c r="CA30" i="5"/>
  <c r="CJ30" i="5"/>
  <c r="CH30" i="5"/>
  <c r="CL30" i="5"/>
  <c r="CG30" i="5"/>
  <c r="BJ31" i="5"/>
  <c r="BF31" i="5"/>
  <c r="CB32" i="5"/>
  <c r="CL32" i="5"/>
  <c r="CE32" i="5"/>
  <c r="CI32" i="5"/>
  <c r="CA32" i="5"/>
  <c r="BE48" i="5"/>
  <c r="BP48" i="5"/>
  <c r="BM48" i="5"/>
  <c r="BS48" i="5"/>
  <c r="BL48" i="5"/>
  <c r="BU48" i="5"/>
  <c r="BH48" i="5"/>
  <c r="BI48" i="5"/>
  <c r="BY49" i="5"/>
  <c r="CA49" i="5"/>
  <c r="BP56" i="5"/>
  <c r="BQ56" i="5"/>
  <c r="BL56" i="5"/>
  <c r="BF56" i="5"/>
  <c r="BI56" i="5"/>
  <c r="BG56" i="5"/>
  <c r="BE56" i="5"/>
  <c r="BU56" i="5"/>
  <c r="BH56" i="5"/>
  <c r="CC58" i="5"/>
  <c r="CA58" i="5"/>
  <c r="CA64" i="5"/>
  <c r="CF64" i="5"/>
  <c r="CL64" i="5"/>
  <c r="CD64" i="5"/>
  <c r="CI64" i="5"/>
  <c r="CN64" i="5"/>
  <c r="BZ64" i="5"/>
  <c r="CB64" i="5"/>
  <c r="CE64" i="5"/>
  <c r="BJ36" i="5"/>
  <c r="BF36" i="5"/>
  <c r="CD39" i="5"/>
  <c r="CL39" i="5"/>
  <c r="CN39" i="5"/>
  <c r="CE39" i="5"/>
  <c r="BY39" i="5"/>
  <c r="BX39" i="5"/>
  <c r="CI39" i="5"/>
  <c r="CG39" i="5"/>
  <c r="CH39" i="5"/>
  <c r="BY40" i="5"/>
  <c r="CC40" i="5"/>
  <c r="CA40" i="5"/>
  <c r="CF41" i="5"/>
  <c r="CB41" i="5"/>
  <c r="CI41" i="5"/>
  <c r="CE41" i="5"/>
  <c r="CA41" i="5"/>
  <c r="CF48" i="5"/>
  <c r="CJ48" i="5"/>
  <c r="CB48" i="5"/>
  <c r="CN48" i="5"/>
  <c r="CD48" i="5"/>
  <c r="BJ53" i="5"/>
  <c r="BF53" i="5"/>
  <c r="BP55" i="5"/>
  <c r="BU55" i="5"/>
  <c r="BO55" i="5"/>
  <c r="BH55" i="5"/>
  <c r="BQ55" i="5"/>
  <c r="CA55" i="5"/>
  <c r="CC55" i="5"/>
  <c r="BH57" i="5"/>
  <c r="BF57" i="5"/>
  <c r="BJ60" i="5"/>
  <c r="BH60" i="5"/>
  <c r="BH61" i="5"/>
  <c r="BP61" i="5"/>
  <c r="BL61" i="5"/>
  <c r="BS61" i="5"/>
  <c r="BJ64" i="5"/>
  <c r="BH64" i="5"/>
  <c r="BF64" i="5"/>
  <c r="BN65" i="5"/>
  <c r="BI65" i="5"/>
  <c r="BU65" i="5"/>
  <c r="BP65" i="5"/>
  <c r="BE65" i="5"/>
  <c r="CR34" i="5"/>
  <c r="CA17" i="5"/>
  <c r="BY17" i="5"/>
  <c r="BF26" i="5"/>
  <c r="BJ26" i="5"/>
  <c r="BU27" i="5"/>
  <c r="BL27" i="5"/>
  <c r="BQ27" i="5"/>
  <c r="BF27" i="5"/>
  <c r="BO27" i="5"/>
  <c r="BP27" i="5"/>
  <c r="BN27" i="5"/>
  <c r="CC33" i="5"/>
  <c r="CA33" i="5"/>
  <c r="CC36" i="5"/>
  <c r="CA36" i="5"/>
  <c r="CI37" i="5"/>
  <c r="CD37" i="5"/>
  <c r="CE37" i="5"/>
  <c r="CJ37" i="5"/>
  <c r="CH37" i="5"/>
  <c r="BH38" i="5"/>
  <c r="BK38" i="5"/>
  <c r="BP38" i="5"/>
  <c r="BI38" i="5"/>
  <c r="BO38" i="5"/>
  <c r="BE38" i="5"/>
  <c r="BQ38" i="5"/>
  <c r="CF38" i="5"/>
  <c r="CN38" i="5"/>
  <c r="CI38" i="5"/>
  <c r="CA38" i="5"/>
  <c r="CH38" i="5"/>
  <c r="CL38" i="5"/>
  <c r="CJ38" i="5"/>
  <c r="BX38" i="5"/>
  <c r="BZ38" i="5"/>
  <c r="BP43" i="5"/>
  <c r="BG43" i="5"/>
  <c r="BO43" i="5"/>
  <c r="BU43" i="5"/>
  <c r="BI43" i="5"/>
  <c r="BJ44" i="5"/>
  <c r="BH44" i="5"/>
  <c r="BF44" i="5"/>
  <c r="BF45" i="5"/>
  <c r="BO45" i="5"/>
  <c r="BE45" i="5"/>
  <c r="BK45" i="5"/>
  <c r="BU45" i="5"/>
  <c r="BQ45" i="5"/>
  <c r="BQ47" i="5"/>
  <c r="BN47" i="5"/>
  <c r="BM47" i="5"/>
  <c r="BO47" i="5"/>
  <c r="BG47" i="5"/>
  <c r="BF47" i="5"/>
  <c r="BU47" i="5"/>
  <c r="BH47" i="5"/>
  <c r="BN52" i="5"/>
  <c r="BI52" i="5"/>
  <c r="BQ52" i="5"/>
  <c r="CJ56" i="5"/>
  <c r="CN56" i="5"/>
  <c r="CC60" i="5"/>
  <c r="CA60" i="5"/>
  <c r="CR43" i="5"/>
  <c r="BN17" i="5"/>
  <c r="BS17" i="5"/>
  <c r="BP17" i="5"/>
  <c r="BK17" i="5"/>
  <c r="BY53" i="5"/>
  <c r="BE41" i="5"/>
  <c r="BF65" i="5"/>
  <c r="CN30" i="5"/>
  <c r="CI24" i="5"/>
  <c r="CF16" i="5"/>
  <c r="BS56" i="5"/>
  <c r="CE16" i="5"/>
  <c r="CA34" i="5"/>
  <c r="CC49" i="5"/>
  <c r="BY52" i="5"/>
  <c r="T18" i="5"/>
  <c r="H4" i="19" s="1"/>
  <c r="T35" i="5"/>
  <c r="H21" i="19" s="1"/>
  <c r="T37" i="5"/>
  <c r="H23" i="19" s="1"/>
  <c r="T41" i="5"/>
  <c r="H27" i="19" s="1"/>
  <c r="BF17" i="5"/>
  <c r="CD53" i="5"/>
  <c r="BK55" i="5"/>
  <c r="BN33" i="5"/>
  <c r="BU33" i="5"/>
  <c r="BH54" i="5"/>
  <c r="BH31" i="5"/>
  <c r="CD29" i="5"/>
  <c r="BX24" i="5"/>
  <c r="CF24" i="5"/>
  <c r="BN25" i="5"/>
  <c r="BH36" i="5"/>
  <c r="BQ46" i="5"/>
  <c r="BH28" i="5"/>
  <c r="BG48" i="5"/>
  <c r="BF43" i="5"/>
  <c r="BH25" i="5"/>
  <c r="CC34" i="5"/>
  <c r="CF32" i="5"/>
  <c r="BP37" i="5"/>
  <c r="BQ33" i="5"/>
  <c r="BO33" i="5"/>
  <c r="CB30" i="5"/>
  <c r="BX19" i="5"/>
  <c r="BY19" i="5"/>
  <c r="CB23" i="5"/>
  <c r="CA21" i="5"/>
  <c r="BP25" i="5"/>
  <c r="CI19" i="5"/>
  <c r="BZ18" i="5"/>
  <c r="CF19" i="5"/>
  <c r="CB39" i="5"/>
  <c r="BG32" i="5"/>
  <c r="BY55" i="5"/>
  <c r="CI27" i="5"/>
  <c r="CL41" i="5"/>
  <c r="CJ31" i="5"/>
  <c r="BJ49" i="5"/>
  <c r="BL41" i="5"/>
  <c r="BN55" i="5"/>
  <c r="BZ27" i="5"/>
  <c r="CF46" i="5"/>
  <c r="CN46" i="5"/>
  <c r="CH27" i="5"/>
  <c r="CH46" i="5"/>
  <c r="BU37" i="5"/>
  <c r="BS39" i="5"/>
  <c r="BI39" i="5"/>
  <c r="BL39" i="5"/>
  <c r="CH41" i="5"/>
  <c r="CI45" i="5"/>
  <c r="CA52" i="5"/>
  <c r="CJ16" i="5"/>
  <c r="CI47" i="5"/>
  <c r="CI53" i="5"/>
  <c r="BY64" i="5"/>
  <c r="BU61" i="5"/>
  <c r="BM61" i="5"/>
  <c r="BU59" i="5"/>
  <c r="BS59" i="5"/>
  <c r="BI59" i="5"/>
  <c r="BG63" i="5"/>
  <c r="BL59" i="5"/>
  <c r="BG65" i="5"/>
  <c r="BX64" i="5"/>
  <c r="BY62" i="5"/>
  <c r="CA63" i="5"/>
  <c r="CF18" i="5"/>
  <c r="BH19" i="5"/>
  <c r="CJ41" i="5"/>
  <c r="CA45" i="5"/>
  <c r="BJ57" i="5"/>
  <c r="AG58" i="5"/>
  <c r="AG50" i="5"/>
  <c r="AG28" i="5"/>
  <c r="I14" i="19" s="1"/>
  <c r="AG24" i="5"/>
  <c r="AG37" i="5"/>
  <c r="T38" i="5"/>
  <c r="H24" i="19" s="1"/>
  <c r="T48" i="5"/>
  <c r="H34" i="19" s="1"/>
  <c r="AG51" i="5"/>
  <c r="T20" i="5"/>
  <c r="H6" i="19" s="1"/>
  <c r="T22" i="5"/>
  <c r="H8" i="19" s="1"/>
  <c r="T28" i="5"/>
  <c r="H14" i="19" s="1"/>
  <c r="AG31" i="5"/>
  <c r="I17" i="19" s="1"/>
  <c r="T46" i="5"/>
  <c r="H32" i="19" s="1"/>
  <c r="T55" i="5"/>
  <c r="T59" i="5"/>
  <c r="AG52" i="5"/>
  <c r="T27" i="5"/>
  <c r="H13" i="19" s="1"/>
  <c r="T33" i="5"/>
  <c r="H19" i="19" s="1"/>
  <c r="CQ56" i="5"/>
  <c r="T60" i="5"/>
  <c r="CQ57" i="5"/>
  <c r="AG46" i="5"/>
  <c r="T23" i="5"/>
  <c r="H9" i="19" s="1"/>
  <c r="T26" i="5"/>
  <c r="H12" i="19" s="1"/>
  <c r="T29" i="5"/>
  <c r="H15" i="19" s="1"/>
  <c r="AG61" i="5"/>
  <c r="AG35" i="5"/>
  <c r="AG23" i="5"/>
  <c r="I9" i="19" s="1"/>
  <c r="CR48" i="5"/>
  <c r="T12" i="5"/>
  <c r="T36" i="5"/>
  <c r="H22" i="19" s="1"/>
  <c r="AG60" i="5"/>
  <c r="AG56" i="5"/>
  <c r="AG36" i="5"/>
  <c r="E23" i="13"/>
  <c r="E40" i="13"/>
  <c r="CR37" i="5"/>
  <c r="CR60" i="5"/>
  <c r="CR59" i="5"/>
  <c r="T14" i="5"/>
  <c r="T24" i="5"/>
  <c r="H10" i="19" s="1"/>
  <c r="T39" i="5"/>
  <c r="H25" i="19" s="1"/>
  <c r="T43" i="5"/>
  <c r="H29" i="19" s="1"/>
  <c r="T50" i="5"/>
  <c r="H36" i="19" s="1"/>
  <c r="T53" i="5"/>
  <c r="T16" i="5"/>
  <c r="H2" i="19" s="1"/>
  <c r="AG48" i="5"/>
  <c r="AG44" i="5"/>
  <c r="AG40" i="5"/>
  <c r="CQ58" i="5"/>
  <c r="AG38" i="5"/>
  <c r="T54" i="5"/>
  <c r="T65" i="5"/>
  <c r="AG62" i="5"/>
  <c r="AG25" i="5"/>
  <c r="AG22" i="5"/>
  <c r="I8" i="19" s="1"/>
  <c r="T45" i="5"/>
  <c r="H31" i="19" s="1"/>
  <c r="T47" i="5"/>
  <c r="H33" i="19" s="1"/>
  <c r="T52" i="5"/>
  <c r="T64" i="5"/>
  <c r="AG57" i="5"/>
  <c r="AG47" i="5"/>
  <c r="AG43" i="5"/>
  <c r="AG27" i="5"/>
  <c r="I13" i="19" s="1"/>
  <c r="CR54" i="5"/>
  <c r="CQ54" i="5"/>
  <c r="CQ64" i="5"/>
  <c r="CR64" i="5"/>
  <c r="T13" i="5"/>
  <c r="T25" i="5"/>
  <c r="H11" i="19" s="1"/>
  <c r="T49" i="5"/>
  <c r="H35" i="19" s="1"/>
  <c r="T51" i="5"/>
  <c r="H37" i="19" s="1"/>
  <c r="T57" i="5"/>
  <c r="AG26" i="5"/>
  <c r="I12" i="19" s="1"/>
  <c r="CR53" i="5"/>
  <c r="CQ53" i="5"/>
  <c r="AG16" i="5"/>
  <c r="I2" i="19" s="1"/>
  <c r="AG21" i="5"/>
  <c r="I7" i="19" s="1"/>
  <c r="CQ62" i="5"/>
  <c r="CR62" i="5"/>
  <c r="T40" i="5"/>
  <c r="H26" i="19" s="1"/>
  <c r="T56" i="5"/>
  <c r="CR65" i="5"/>
  <c r="AG34" i="5"/>
  <c r="AG30" i="5"/>
  <c r="I16" i="19" s="1"/>
  <c r="CR46" i="5"/>
  <c r="CQ55" i="5"/>
  <c r="CQ52" i="5"/>
  <c r="T21" i="5"/>
  <c r="H7" i="19" s="1"/>
  <c r="T61" i="5"/>
  <c r="T62" i="5"/>
  <c r="AG63" i="5"/>
  <c r="AG54" i="5"/>
  <c r="CR39" i="5" l="1"/>
  <c r="CR33" i="5"/>
  <c r="CU36" i="5"/>
  <c r="CV39" i="5"/>
  <c r="CR36" i="5"/>
  <c r="CU42" i="5"/>
  <c r="H47" i="9"/>
  <c r="H47" i="19"/>
  <c r="I26" i="9"/>
  <c r="I26" i="19"/>
  <c r="I42" i="9"/>
  <c r="I42" i="19"/>
  <c r="I23" i="9"/>
  <c r="I23" i="19"/>
  <c r="H48" i="9"/>
  <c r="H48" i="19"/>
  <c r="I20" i="9"/>
  <c r="I20" i="19"/>
  <c r="H50" i="9"/>
  <c r="H50" i="19"/>
  <c r="H40" i="9"/>
  <c r="H40" i="19"/>
  <c r="I30" i="9"/>
  <c r="I30" i="19"/>
  <c r="I46" i="9"/>
  <c r="I46" i="19"/>
  <c r="H46" i="9"/>
  <c r="H46" i="19"/>
  <c r="I38" i="9"/>
  <c r="I38" i="19"/>
  <c r="I37" i="9"/>
  <c r="I37" i="19"/>
  <c r="I10" i="9"/>
  <c r="I10" i="19"/>
  <c r="I28" i="9"/>
  <c r="I28" i="19"/>
  <c r="I19" i="9"/>
  <c r="I19" i="19"/>
  <c r="I39" i="9"/>
  <c r="I39" i="19"/>
  <c r="I45" i="9"/>
  <c r="I45" i="19"/>
  <c r="H3" i="9"/>
  <c r="H3" i="19"/>
  <c r="CU25" i="5"/>
  <c r="H38" i="9"/>
  <c r="H38" i="19"/>
  <c r="I24" i="9"/>
  <c r="I24" i="19"/>
  <c r="H49" i="9"/>
  <c r="H49" i="19"/>
  <c r="I25" i="9"/>
  <c r="I25" i="19"/>
  <c r="I51" i="9"/>
  <c r="I51" i="19"/>
  <c r="I29" i="9"/>
  <c r="I29" i="19"/>
  <c r="I11" i="9"/>
  <c r="I11" i="19"/>
  <c r="I34" i="9"/>
  <c r="I34" i="19"/>
  <c r="I21" i="9"/>
  <c r="I21" i="19"/>
  <c r="H45" i="9"/>
  <c r="H45" i="19"/>
  <c r="I40" i="9"/>
  <c r="I40" i="19"/>
  <c r="H42" i="9"/>
  <c r="H42" i="19"/>
  <c r="I33" i="9"/>
  <c r="I33" i="19"/>
  <c r="I48" i="9"/>
  <c r="I48" i="19"/>
  <c r="I22" i="9"/>
  <c r="I22" i="19"/>
  <c r="I47" i="9"/>
  <c r="I47" i="19"/>
  <c r="I32" i="9"/>
  <c r="I32" i="19"/>
  <c r="H41" i="9"/>
  <c r="H41" i="19"/>
  <c r="I36" i="9"/>
  <c r="I36" i="19"/>
  <c r="I31" i="9"/>
  <c r="I31" i="19"/>
  <c r="I18" i="9"/>
  <c r="I18" i="19"/>
  <c r="I49" i="9"/>
  <c r="I49" i="19"/>
  <c r="H43" i="9"/>
  <c r="H43" i="19"/>
  <c r="I43" i="9"/>
  <c r="I43" i="19"/>
  <c r="H51" i="9"/>
  <c r="H51" i="19"/>
  <c r="H39" i="9"/>
  <c r="H39" i="19"/>
  <c r="I44" i="9"/>
  <c r="I44" i="19"/>
  <c r="I35" i="9"/>
  <c r="I35" i="19"/>
  <c r="I27" i="9"/>
  <c r="I27" i="19"/>
  <c r="H44" i="9"/>
  <c r="H44" i="19"/>
  <c r="I41" i="9"/>
  <c r="I41" i="19"/>
  <c r="I15" i="9"/>
  <c r="I15" i="19"/>
  <c r="I50" i="9"/>
  <c r="I50" i="19"/>
  <c r="CV33" i="5"/>
  <c r="CV23" i="5"/>
  <c r="I4" i="9"/>
  <c r="AY18" i="5"/>
  <c r="CR18" i="5" s="1"/>
  <c r="I5" i="9"/>
  <c r="AY19" i="5"/>
  <c r="Z5" i="12"/>
  <c r="Z11" i="12"/>
  <c r="Z24" i="12"/>
  <c r="Z14" i="12"/>
  <c r="I8" i="9"/>
  <c r="AY22" i="5"/>
  <c r="CT22" i="5" s="1"/>
  <c r="I17" i="9"/>
  <c r="AY31" i="5"/>
  <c r="Z4" i="12"/>
  <c r="Z23" i="12"/>
  <c r="Z15" i="12"/>
  <c r="Z26" i="12"/>
  <c r="Z25" i="12"/>
  <c r="Z16" i="12"/>
  <c r="Z7" i="12"/>
  <c r="Z6" i="12"/>
  <c r="Z3" i="12"/>
  <c r="Z28" i="12"/>
  <c r="Z18" i="12"/>
  <c r="Z17" i="12"/>
  <c r="Z8" i="12"/>
  <c r="Y3" i="12"/>
  <c r="J3" i="12" s="1"/>
  <c r="Z20" i="12"/>
  <c r="Z21" i="12"/>
  <c r="Z27" i="12"/>
  <c r="Z10" i="12"/>
  <c r="Z9" i="12"/>
  <c r="Z12" i="12"/>
  <c r="Z22" i="12"/>
  <c r="Z19" i="12"/>
  <c r="Z13" i="12"/>
  <c r="AW58" i="5"/>
  <c r="AW18" i="5"/>
  <c r="AW16" i="5"/>
  <c r="AW56" i="5"/>
  <c r="AW61" i="5"/>
  <c r="AW60" i="5"/>
  <c r="AW52" i="5"/>
  <c r="CV20" i="5"/>
  <c r="CU20" i="5"/>
  <c r="CX31" i="5"/>
  <c r="CW31" i="5"/>
  <c r="CX27" i="5"/>
  <c r="CW27" i="5"/>
  <c r="CX39" i="5"/>
  <c r="CW39" i="5"/>
  <c r="CT39" i="5"/>
  <c r="CS39" i="5"/>
  <c r="CW50" i="5"/>
  <c r="CX50" i="5"/>
  <c r="CT50" i="5"/>
  <c r="CS50" i="5"/>
  <c r="CU27" i="5"/>
  <c r="CV27" i="5"/>
  <c r="CX46" i="5"/>
  <c r="CW46" i="5"/>
  <c r="CS46" i="5"/>
  <c r="CT46" i="5"/>
  <c r="CW37" i="5"/>
  <c r="CX37" i="5"/>
  <c r="CT37" i="5"/>
  <c r="CS37" i="5"/>
  <c r="CX23" i="5"/>
  <c r="CW23" i="5"/>
  <c r="CX20" i="5"/>
  <c r="CW20" i="5"/>
  <c r="CX36" i="5"/>
  <c r="CW36" i="5"/>
  <c r="CT36" i="5"/>
  <c r="CS36" i="5"/>
  <c r="CV29" i="5"/>
  <c r="CU29" i="5"/>
  <c r="CV21" i="5"/>
  <c r="CU21" i="5"/>
  <c r="CV50" i="5"/>
  <c r="CU50" i="5"/>
  <c r="CW30" i="5"/>
  <c r="CX30" i="5"/>
  <c r="CW28" i="5"/>
  <c r="CX28" i="5"/>
  <c r="CX26" i="5"/>
  <c r="CW26" i="5"/>
  <c r="CR32" i="5"/>
  <c r="CU32" i="5"/>
  <c r="CV32" i="5"/>
  <c r="CX24" i="5"/>
  <c r="CW24" i="5"/>
  <c r="CT24" i="5"/>
  <c r="CX38" i="5"/>
  <c r="CW38" i="5"/>
  <c r="CS38" i="5"/>
  <c r="CT38" i="5"/>
  <c r="CX21" i="5"/>
  <c r="CW21" i="5"/>
  <c r="CU22" i="5"/>
  <c r="CV22" i="5"/>
  <c r="CW29" i="5"/>
  <c r="CX29" i="5"/>
  <c r="CT29" i="5"/>
  <c r="CU51" i="5"/>
  <c r="CV51" i="5"/>
  <c r="CX32" i="5"/>
  <c r="CW32" i="5"/>
  <c r="CT32" i="5"/>
  <c r="CU24" i="5"/>
  <c r="CV24" i="5"/>
  <c r="CW48" i="5"/>
  <c r="CX48" i="5"/>
  <c r="CT48" i="5"/>
  <c r="CS48" i="5"/>
  <c r="CX44" i="5"/>
  <c r="CW44" i="5"/>
  <c r="CS44" i="5"/>
  <c r="CT44" i="5"/>
  <c r="CU35" i="5"/>
  <c r="CV35" i="5"/>
  <c r="CW34" i="5"/>
  <c r="CX34" i="5"/>
  <c r="CT34" i="5"/>
  <c r="CS34" i="5"/>
  <c r="CW41" i="5"/>
  <c r="CX41" i="5"/>
  <c r="CT41" i="5"/>
  <c r="CS41" i="5"/>
  <c r="CW25" i="5"/>
  <c r="CX25" i="5"/>
  <c r="CT25" i="5"/>
  <c r="CV28" i="5"/>
  <c r="CU28" i="5"/>
  <c r="CU30" i="5"/>
  <c r="CV30" i="5"/>
  <c r="CW49" i="5"/>
  <c r="CX49" i="5"/>
  <c r="CT49" i="5"/>
  <c r="CS49" i="5"/>
  <c r="CX47" i="5"/>
  <c r="CW47" i="5"/>
  <c r="CT47" i="5"/>
  <c r="CS47" i="5"/>
  <c r="CW45" i="5"/>
  <c r="CX45" i="5"/>
  <c r="CT45" i="5"/>
  <c r="CS45" i="5"/>
  <c r="CX43" i="5"/>
  <c r="CW43" i="5"/>
  <c r="CT43" i="5"/>
  <c r="CS43" i="5"/>
  <c r="CV34" i="5"/>
  <c r="CU34" i="5"/>
  <c r="CX35" i="5"/>
  <c r="CW35" i="5"/>
  <c r="CT35" i="5"/>
  <c r="CS35" i="5"/>
  <c r="CX51" i="5"/>
  <c r="CW51" i="5"/>
  <c r="CT51" i="5"/>
  <c r="CS51" i="5"/>
  <c r="CW22" i="5"/>
  <c r="CX22" i="5"/>
  <c r="CW42" i="5"/>
  <c r="CX42" i="5"/>
  <c r="CT42" i="5"/>
  <c r="CS42" i="5"/>
  <c r="CW40" i="5"/>
  <c r="CX40" i="5"/>
  <c r="CT40" i="5"/>
  <c r="CS40" i="5"/>
  <c r="CW33" i="5"/>
  <c r="CX33" i="5"/>
  <c r="CT33" i="5"/>
  <c r="CS33" i="5"/>
  <c r="CU38" i="5"/>
  <c r="CV38" i="5"/>
  <c r="CW19" i="5"/>
  <c r="CX19" i="5"/>
  <c r="CT19" i="5"/>
  <c r="CR19" i="5"/>
  <c r="CU19" i="5"/>
  <c r="CV19" i="5"/>
  <c r="CV18" i="5"/>
  <c r="CU18" i="5"/>
  <c r="CX18" i="5"/>
  <c r="CW18" i="5"/>
  <c r="CT18" i="5"/>
  <c r="CW17" i="5"/>
  <c r="CX17" i="5"/>
  <c r="CV17" i="5"/>
  <c r="CU17" i="5"/>
  <c r="CX16" i="5"/>
  <c r="CW16" i="5"/>
  <c r="AW17" i="5"/>
  <c r="AW62" i="5"/>
  <c r="AW57" i="5"/>
  <c r="AW65" i="5"/>
  <c r="AW59" i="5"/>
  <c r="AW63" i="5"/>
  <c r="AW54" i="5"/>
  <c r="AW55" i="5"/>
  <c r="AW64" i="5"/>
  <c r="AW53" i="5"/>
  <c r="AZ16" i="5"/>
  <c r="AW20" i="5"/>
  <c r="AW27" i="5"/>
  <c r="AW38" i="5"/>
  <c r="AW25" i="5"/>
  <c r="AW31" i="5"/>
  <c r="AW21" i="5"/>
  <c r="AW34" i="5"/>
  <c r="AW36" i="5"/>
  <c r="AW24" i="5"/>
  <c r="AW51" i="5"/>
  <c r="AW33" i="5"/>
  <c r="AW41" i="5"/>
  <c r="AW35" i="5"/>
  <c r="AW50" i="5"/>
  <c r="AW28" i="5"/>
  <c r="AW22" i="5"/>
  <c r="AW39" i="5"/>
  <c r="AW29" i="5"/>
  <c r="AW40" i="5"/>
  <c r="AW44" i="5"/>
  <c r="AW43" i="5"/>
  <c r="AW32" i="5"/>
  <c r="AW48" i="5"/>
  <c r="AW26" i="5"/>
  <c r="AW30" i="5"/>
  <c r="AW23" i="5"/>
  <c r="AW45" i="5"/>
  <c r="AW37" i="5"/>
  <c r="AW46" i="5"/>
  <c r="AW49" i="5"/>
  <c r="AW42" i="5"/>
  <c r="AW47" i="5"/>
  <c r="H32" i="9"/>
  <c r="AV46" i="5"/>
  <c r="CQ46" i="5" s="1"/>
  <c r="H18" i="9"/>
  <c r="AV32" i="5"/>
  <c r="CQ32" i="5" s="1"/>
  <c r="H37" i="9"/>
  <c r="AV51" i="5"/>
  <c r="CQ51" i="5" s="1"/>
  <c r="H22" i="9"/>
  <c r="AV36" i="5"/>
  <c r="CQ36" i="5" s="1"/>
  <c r="H21" i="9"/>
  <c r="AV35" i="5"/>
  <c r="CQ35" i="5" s="1"/>
  <c r="H17" i="9"/>
  <c r="AV31" i="5"/>
  <c r="CQ31" i="5" s="1"/>
  <c r="H35" i="9"/>
  <c r="AV49" i="5"/>
  <c r="CQ49" i="5" s="1"/>
  <c r="H33" i="9"/>
  <c r="AV47" i="5"/>
  <c r="CQ47" i="5" s="1"/>
  <c r="H34" i="9"/>
  <c r="AV48" i="5"/>
  <c r="CQ48" i="5" s="1"/>
  <c r="H30" i="9"/>
  <c r="AV44" i="5"/>
  <c r="CQ44" i="5" s="1"/>
  <c r="H20" i="9"/>
  <c r="AV34" i="5"/>
  <c r="CQ34" i="5" s="1"/>
  <c r="H29" i="9"/>
  <c r="AV43" i="5"/>
  <c r="CQ43" i="5" s="1"/>
  <c r="H19" i="9"/>
  <c r="AV33" i="5"/>
  <c r="CQ33" i="5" s="1"/>
  <c r="H23" i="9"/>
  <c r="AV37" i="5"/>
  <c r="CQ37" i="5" s="1"/>
  <c r="H26" i="9"/>
  <c r="AV40" i="5"/>
  <c r="CQ40" i="5" s="1"/>
  <c r="H25" i="9"/>
  <c r="AV39" i="5"/>
  <c r="CQ39" i="5" s="1"/>
  <c r="H31" i="9"/>
  <c r="AV45" i="5"/>
  <c r="CQ45" i="5" s="1"/>
  <c r="H36" i="9"/>
  <c r="AV50" i="5"/>
  <c r="CQ50" i="5" s="1"/>
  <c r="H24" i="9"/>
  <c r="AV38" i="5"/>
  <c r="CQ38" i="5" s="1"/>
  <c r="H27" i="9"/>
  <c r="AV41" i="5"/>
  <c r="CQ41" i="5" s="1"/>
  <c r="H28" i="9"/>
  <c r="AV42" i="5"/>
  <c r="CQ42" i="5" s="1"/>
  <c r="AZ51" i="5"/>
  <c r="AW19" i="5"/>
  <c r="I2" i="9"/>
  <c r="AY16" i="5"/>
  <c r="CR16" i="5" s="1"/>
  <c r="CR51" i="5"/>
  <c r="AZ55" i="5"/>
  <c r="CR35" i="5"/>
  <c r="CR50" i="5"/>
  <c r="AN16" i="5"/>
  <c r="AQ16" i="5"/>
  <c r="Y22" i="12"/>
  <c r="J22" i="12" s="1"/>
  <c r="Y11" i="12"/>
  <c r="J11" i="12" s="1"/>
  <c r="Y15" i="12"/>
  <c r="J15" i="12" s="1"/>
  <c r="Y13" i="12"/>
  <c r="J13" i="12" s="1"/>
  <c r="Y14" i="12"/>
  <c r="J14" i="12" s="1"/>
  <c r="Y10" i="12"/>
  <c r="J10" i="12" s="1"/>
  <c r="Y7" i="12"/>
  <c r="J7" i="12" s="1"/>
  <c r="Y5" i="12"/>
  <c r="J5" i="12" s="1"/>
  <c r="W3" i="12"/>
  <c r="Y9" i="12"/>
  <c r="J9" i="12" s="1"/>
  <c r="Y6" i="12"/>
  <c r="J6" i="12" s="1"/>
  <c r="Y4" i="12"/>
  <c r="J4" i="12" s="1"/>
  <c r="Y28" i="12"/>
  <c r="J28" i="12" s="1"/>
  <c r="Y8" i="12"/>
  <c r="J8" i="12" s="1"/>
  <c r="Y26" i="12"/>
  <c r="J26" i="12" s="1"/>
  <c r="Y20" i="12"/>
  <c r="J20" i="12" s="1"/>
  <c r="M20" i="12" s="1"/>
  <c r="Y18" i="12"/>
  <c r="J18" i="12" s="1"/>
  <c r="Y17" i="12"/>
  <c r="J17" i="12" s="1"/>
  <c r="Y12" i="12"/>
  <c r="J12" i="12" s="1"/>
  <c r="Y25" i="12"/>
  <c r="J25" i="12" s="1"/>
  <c r="Y24" i="12"/>
  <c r="J24" i="12" s="1"/>
  <c r="Y27" i="12"/>
  <c r="J27" i="12" s="1"/>
  <c r="Y16" i="12"/>
  <c r="J16" i="12" s="1"/>
  <c r="Y19" i="12"/>
  <c r="J19" i="12" s="1"/>
  <c r="Y23" i="12"/>
  <c r="J23" i="12" s="1"/>
  <c r="CR29" i="5"/>
  <c r="I3" i="9"/>
  <c r="AY17" i="5"/>
  <c r="CR17" i="5" s="1"/>
  <c r="AL17" i="5"/>
  <c r="AP17" i="5" s="1"/>
  <c r="AZ43" i="5"/>
  <c r="AZ59" i="5"/>
  <c r="AZ58" i="5"/>
  <c r="AZ44" i="5"/>
  <c r="AZ50" i="5"/>
  <c r="AZ49" i="5"/>
  <c r="AZ54" i="5"/>
  <c r="AZ34" i="5"/>
  <c r="AZ62" i="5"/>
  <c r="AZ63" i="5"/>
  <c r="AZ65" i="5"/>
  <c r="AZ40" i="5"/>
  <c r="AZ33" i="5"/>
  <c r="AZ25" i="5"/>
  <c r="AZ56" i="5"/>
  <c r="AZ61" i="5"/>
  <c r="AZ42" i="5"/>
  <c r="AZ21" i="5"/>
  <c r="AZ30" i="5"/>
  <c r="AZ60" i="5"/>
  <c r="AZ28" i="5"/>
  <c r="AZ37" i="5"/>
  <c r="AZ26" i="5"/>
  <c r="AZ36" i="5"/>
  <c r="AZ20" i="5"/>
  <c r="AZ17" i="5"/>
  <c r="I16" i="9"/>
  <c r="AY30" i="5"/>
  <c r="CR30" i="5" s="1"/>
  <c r="H16" i="9"/>
  <c r="AV30" i="5"/>
  <c r="CQ30" i="5" s="1"/>
  <c r="H15" i="9"/>
  <c r="AV29" i="5"/>
  <c r="CQ29" i="5" s="1"/>
  <c r="I14" i="9"/>
  <c r="AY28" i="5"/>
  <c r="CR28" i="5" s="1"/>
  <c r="H14" i="9"/>
  <c r="AV28" i="5"/>
  <c r="CQ28" i="5" s="1"/>
  <c r="I13" i="9"/>
  <c r="AY27" i="5"/>
  <c r="CR27" i="5" s="1"/>
  <c r="H13" i="9"/>
  <c r="AV27" i="5"/>
  <c r="CQ27" i="5" s="1"/>
  <c r="I12" i="9"/>
  <c r="AY26" i="5"/>
  <c r="CR26" i="5" s="1"/>
  <c r="H12" i="9"/>
  <c r="AV26" i="5"/>
  <c r="CQ26" i="5" s="1"/>
  <c r="H11" i="9"/>
  <c r="AV25" i="5"/>
  <c r="CQ25" i="5" s="1"/>
  <c r="H10" i="9"/>
  <c r="AV24" i="5"/>
  <c r="CQ24" i="5" s="1"/>
  <c r="CR24" i="5"/>
  <c r="I9" i="9"/>
  <c r="AY23" i="5"/>
  <c r="CR23" i="5" s="1"/>
  <c r="H9" i="9"/>
  <c r="AV23" i="5"/>
  <c r="CQ23" i="5" s="1"/>
  <c r="H8" i="9"/>
  <c r="AV22" i="5"/>
  <c r="CQ22" i="5" s="1"/>
  <c r="CR22" i="5"/>
  <c r="I7" i="9"/>
  <c r="AY21" i="5"/>
  <c r="CR21" i="5" s="1"/>
  <c r="H7" i="9"/>
  <c r="AV21" i="5"/>
  <c r="CQ21" i="5" s="1"/>
  <c r="I6" i="9"/>
  <c r="AY20" i="5"/>
  <c r="CR20" i="5" s="1"/>
  <c r="H6" i="9"/>
  <c r="AV20" i="5"/>
  <c r="CQ20" i="5" s="1"/>
  <c r="H5" i="9"/>
  <c r="AV19" i="5"/>
  <c r="CQ19" i="5" s="1"/>
  <c r="AL42" i="5"/>
  <c r="AL23" i="5"/>
  <c r="AL29" i="5"/>
  <c r="AV17" i="5"/>
  <c r="CQ17" i="5" s="1"/>
  <c r="AZ22" i="5"/>
  <c r="AL38" i="5"/>
  <c r="AL57" i="5"/>
  <c r="AN18" i="5"/>
  <c r="AN47" i="5"/>
  <c r="AL65" i="5"/>
  <c r="G47" i="14" s="1"/>
  <c r="AN58" i="5"/>
  <c r="AL58" i="5"/>
  <c r="AN46" i="5"/>
  <c r="AL59" i="5"/>
  <c r="AL54" i="5"/>
  <c r="AL52" i="5"/>
  <c r="AL31" i="5"/>
  <c r="AN38" i="5"/>
  <c r="AL32" i="5"/>
  <c r="AL35" i="5"/>
  <c r="AL61" i="5"/>
  <c r="AL39" i="5"/>
  <c r="AN17" i="5"/>
  <c r="AL50" i="5"/>
  <c r="AL18" i="5"/>
  <c r="AL33" i="5"/>
  <c r="AL53" i="5"/>
  <c r="AN64" i="5"/>
  <c r="AN20" i="5"/>
  <c r="AN45" i="5"/>
  <c r="AL30" i="5"/>
  <c r="AZ32" i="5"/>
  <c r="AZ41" i="5"/>
  <c r="AZ19" i="5"/>
  <c r="AZ47" i="5"/>
  <c r="AZ23" i="5"/>
  <c r="AZ52" i="5"/>
  <c r="AZ57" i="5"/>
  <c r="H4" i="9"/>
  <c r="AV18" i="5"/>
  <c r="CQ18" i="5" s="1"/>
  <c r="AN52" i="5"/>
  <c r="AN30" i="5"/>
  <c r="AN59" i="5"/>
  <c r="AN49" i="5"/>
  <c r="AN55" i="5"/>
  <c r="AN51" i="5"/>
  <c r="AN21" i="5"/>
  <c r="AN29" i="5"/>
  <c r="AN39" i="5"/>
  <c r="AN41" i="5"/>
  <c r="AN56" i="5"/>
  <c r="AN34" i="5"/>
  <c r="AN25" i="5"/>
  <c r="AN63" i="5"/>
  <c r="AL22" i="5"/>
  <c r="AL43" i="5"/>
  <c r="AL19" i="5"/>
  <c r="AL34" i="5"/>
  <c r="AL55" i="5"/>
  <c r="AN60" i="5"/>
  <c r="AN37" i="5"/>
  <c r="AL63" i="5"/>
  <c r="AL45" i="5"/>
  <c r="AN27" i="5"/>
  <c r="AN54" i="5"/>
  <c r="AN23" i="5"/>
  <c r="AN35" i="5"/>
  <c r="AN61" i="5"/>
  <c r="AN36" i="5"/>
  <c r="AQ37" i="5" s="1"/>
  <c r="AL20" i="5"/>
  <c r="AL46" i="5"/>
  <c r="AN19" i="5"/>
  <c r="AL44" i="5"/>
  <c r="AL47" i="5"/>
  <c r="AN28" i="5"/>
  <c r="AL51" i="5"/>
  <c r="AL21" i="5"/>
  <c r="AN53" i="5"/>
  <c r="AL60" i="5"/>
  <c r="AL62" i="5"/>
  <c r="AN50" i="5"/>
  <c r="AN65" i="5"/>
  <c r="G94" i="8" s="1"/>
  <c r="AN62" i="5"/>
  <c r="AL56" i="5"/>
  <c r="AN57" i="5"/>
  <c r="AL48" i="5"/>
  <c r="AL25" i="5"/>
  <c r="AL49" i="5"/>
  <c r="AL37" i="5"/>
  <c r="AL24" i="5"/>
  <c r="AL26" i="5"/>
  <c r="AL27" i="5"/>
  <c r="AN32" i="5"/>
  <c r="AL40" i="5"/>
  <c r="AL64" i="5"/>
  <c r="AN40" i="5"/>
  <c r="AN22" i="5"/>
  <c r="AN33" i="5"/>
  <c r="AN44" i="5"/>
  <c r="AN31" i="5"/>
  <c r="AN48" i="5"/>
  <c r="AL41" i="5"/>
  <c r="AN43" i="5"/>
  <c r="AL36" i="5"/>
  <c r="AL28" i="5"/>
  <c r="AN26" i="5"/>
  <c r="AN24" i="5"/>
  <c r="AN42" i="5"/>
  <c r="H2" i="9"/>
  <c r="AV16" i="5"/>
  <c r="CQ16" i="5" s="1"/>
  <c r="AZ46" i="5"/>
  <c r="AZ31" i="5"/>
  <c r="AZ18" i="5"/>
  <c r="AZ24" i="5"/>
  <c r="AZ27" i="5"/>
  <c r="AZ45" i="5"/>
  <c r="AZ29" i="5"/>
  <c r="AZ53" i="5"/>
  <c r="AZ64" i="5"/>
  <c r="AZ38" i="5"/>
  <c r="AZ39" i="5"/>
  <c r="AZ48" i="5"/>
  <c r="AZ35" i="5"/>
  <c r="W20" i="12"/>
  <c r="A20" i="12" s="1"/>
  <c r="M21" i="12"/>
  <c r="CS17" i="5" l="1"/>
  <c r="CS19" i="5"/>
  <c r="CT27" i="5"/>
  <c r="CT16" i="5"/>
  <c r="CT31" i="5"/>
  <c r="CR31" i="5"/>
  <c r="CS16" i="5"/>
  <c r="CT28" i="5"/>
  <c r="CT17" i="5"/>
  <c r="CS18" i="5"/>
  <c r="CS25" i="5"/>
  <c r="CT23" i="5"/>
  <c r="CT20" i="5"/>
  <c r="CS20" i="5"/>
  <c r="CS24" i="5"/>
  <c r="CS23" i="5"/>
  <c r="CS22" i="5"/>
  <c r="CT21" i="5"/>
  <c r="CS21" i="5"/>
  <c r="CS26" i="5"/>
  <c r="CS27" i="5"/>
  <c r="CS31" i="5"/>
  <c r="CT26" i="5"/>
  <c r="CS28" i="5"/>
  <c r="CT30" i="5"/>
  <c r="CS30" i="5"/>
  <c r="CS32" i="5"/>
  <c r="CS29" i="5"/>
  <c r="AQ42" i="5"/>
  <c r="AQ41" i="5"/>
  <c r="AQ17" i="5"/>
  <c r="D20" i="12"/>
  <c r="X19" i="12"/>
  <c r="W25" i="12"/>
  <c r="A25" i="12" s="1"/>
  <c r="D25" i="12" s="1"/>
  <c r="X25" i="12"/>
  <c r="W13" i="12"/>
  <c r="A13" i="12" s="1"/>
  <c r="X12" i="12"/>
  <c r="W19" i="12"/>
  <c r="A19" i="12" s="1"/>
  <c r="A3" i="12"/>
  <c r="X17" i="12"/>
  <c r="X6" i="12"/>
  <c r="X13" i="12"/>
  <c r="X23" i="12"/>
  <c r="W16" i="12"/>
  <c r="A16" i="12" s="1"/>
  <c r="C16" i="12" s="1"/>
  <c r="W14" i="12"/>
  <c r="A14" i="12" s="1"/>
  <c r="W7" i="12"/>
  <c r="A7" i="12" s="1"/>
  <c r="C7" i="12" s="1"/>
  <c r="W15" i="12"/>
  <c r="A15" i="12" s="1"/>
  <c r="D15" i="12" s="1"/>
  <c r="X20" i="12"/>
  <c r="G20" i="12" s="1"/>
  <c r="W4" i="12"/>
  <c r="A4" i="12" s="1"/>
  <c r="B4" i="12" s="1"/>
  <c r="W22" i="12"/>
  <c r="A22" i="12" s="1"/>
  <c r="D22" i="12" s="1"/>
  <c r="F22" i="12" s="1"/>
  <c r="X8" i="12"/>
  <c r="W28" i="12"/>
  <c r="A28" i="12" s="1"/>
  <c r="D28" i="12" s="1"/>
  <c r="W26" i="12"/>
  <c r="A26" i="12" s="1"/>
  <c r="E26" i="12" s="1"/>
  <c r="X18" i="12"/>
  <c r="X14" i="12"/>
  <c r="W21" i="12"/>
  <c r="A21" i="12" s="1"/>
  <c r="D21" i="12" s="1"/>
  <c r="X15" i="12"/>
  <c r="X9" i="12"/>
  <c r="W5" i="12"/>
  <c r="A5" i="12" s="1"/>
  <c r="D5" i="12" s="1"/>
  <c r="W17" i="12"/>
  <c r="A17" i="12" s="1"/>
  <c r="D17" i="12" s="1"/>
  <c r="X24" i="12"/>
  <c r="W8" i="12"/>
  <c r="A8" i="12" s="1"/>
  <c r="X11" i="12"/>
  <c r="X26" i="12"/>
  <c r="X16" i="12"/>
  <c r="X5" i="12"/>
  <c r="X21" i="12"/>
  <c r="X22" i="12"/>
  <c r="W18" i="12"/>
  <c r="A18" i="12" s="1"/>
  <c r="B18" i="12" s="1"/>
  <c r="W6" i="12"/>
  <c r="A6" i="12" s="1"/>
  <c r="D6" i="12" s="1"/>
  <c r="W11" i="12"/>
  <c r="A11" i="12" s="1"/>
  <c r="G11" i="12" s="1"/>
  <c r="W27" i="12"/>
  <c r="A27" i="12" s="1"/>
  <c r="D27" i="12" s="1"/>
  <c r="X27" i="12"/>
  <c r="W9" i="12"/>
  <c r="A9" i="12" s="1"/>
  <c r="G9" i="12" s="1"/>
  <c r="X28" i="12"/>
  <c r="W12" i="12"/>
  <c r="A12" i="12" s="1"/>
  <c r="B12" i="12" s="1"/>
  <c r="W10" i="12"/>
  <c r="A10" i="12" s="1"/>
  <c r="E10" i="12" s="1"/>
  <c r="X4" i="12"/>
  <c r="X3" i="12"/>
  <c r="W23" i="12"/>
  <c r="A23" i="12" s="1"/>
  <c r="D23" i="12" s="1"/>
  <c r="F23" i="12" s="1"/>
  <c r="X10" i="12"/>
  <c r="W24" i="12"/>
  <c r="A24" i="12" s="1"/>
  <c r="G24" i="12" s="1"/>
  <c r="X7" i="12"/>
  <c r="P4" i="12"/>
  <c r="P8" i="12"/>
  <c r="M18" i="12"/>
  <c r="P27" i="12"/>
  <c r="M27" i="12"/>
  <c r="O27" i="12" s="1"/>
  <c r="P24" i="12"/>
  <c r="M24" i="12"/>
  <c r="L23" i="12"/>
  <c r="M23" i="12"/>
  <c r="P26" i="12"/>
  <c r="M26" i="12"/>
  <c r="O26" i="12" s="1"/>
  <c r="P25" i="12"/>
  <c r="M25" i="12"/>
  <c r="P28" i="12"/>
  <c r="M28" i="12"/>
  <c r="P22" i="12"/>
  <c r="M22" i="12"/>
  <c r="O22" i="12" s="1"/>
  <c r="AP18" i="5"/>
  <c r="K27" i="12"/>
  <c r="K6" i="12"/>
  <c r="P16" i="12"/>
  <c r="L28" i="12"/>
  <c r="K24" i="12"/>
  <c r="P7" i="12"/>
  <c r="L13" i="12"/>
  <c r="AP24" i="5"/>
  <c r="K26" i="12"/>
  <c r="K28" i="12"/>
  <c r="L25" i="12"/>
  <c r="N27" i="12"/>
  <c r="P14" i="12"/>
  <c r="N25" i="12"/>
  <c r="O25" i="12" s="1"/>
  <c r="P3" i="12"/>
  <c r="N28" i="12"/>
  <c r="O28" i="12"/>
  <c r="P5" i="12"/>
  <c r="K23" i="12"/>
  <c r="N26" i="12"/>
  <c r="L26" i="12"/>
  <c r="L24" i="12"/>
  <c r="O23" i="12"/>
  <c r="N24" i="12"/>
  <c r="P9" i="12"/>
  <c r="N23" i="12"/>
  <c r="O24" i="12"/>
  <c r="K22" i="12"/>
  <c r="L27" i="12"/>
  <c r="P23" i="12"/>
  <c r="AP29" i="5"/>
  <c r="AP30" i="5"/>
  <c r="AP42" i="5"/>
  <c r="AP43" i="5"/>
  <c r="AP65" i="5"/>
  <c r="AP60" i="5"/>
  <c r="G47" i="7"/>
  <c r="AP57" i="5"/>
  <c r="N22" i="12"/>
  <c r="L22" i="12"/>
  <c r="AP58" i="5"/>
  <c r="AQ57" i="5"/>
  <c r="AP39" i="5"/>
  <c r="AQ48" i="5"/>
  <c r="AP36" i="5"/>
  <c r="AP50" i="5"/>
  <c r="AQ45" i="5"/>
  <c r="AP45" i="5"/>
  <c r="AP55" i="5"/>
  <c r="AQ55" i="5"/>
  <c r="AP40" i="5"/>
  <c r="G94" i="7"/>
  <c r="AP19" i="5"/>
  <c r="AQ21" i="5"/>
  <c r="G94" i="14"/>
  <c r="AP54" i="5"/>
  <c r="AP33" i="5"/>
  <c r="AQ58" i="5"/>
  <c r="AP53" i="5"/>
  <c r="AP59" i="5"/>
  <c r="AP28" i="5"/>
  <c r="AQ19" i="5"/>
  <c r="AP51" i="5"/>
  <c r="AQ46" i="5"/>
  <c r="AQ44" i="5"/>
  <c r="AP26" i="5"/>
  <c r="AQ47" i="5"/>
  <c r="AQ18" i="5"/>
  <c r="AP35" i="5"/>
  <c r="AQ64" i="5"/>
  <c r="AP31" i="5"/>
  <c r="AP32" i="5"/>
  <c r="AQ23" i="5"/>
  <c r="AQ38" i="5"/>
  <c r="AP62" i="5"/>
  <c r="AP52" i="5"/>
  <c r="AQ28" i="5"/>
  <c r="AQ31" i="5"/>
  <c r="AQ25" i="5"/>
  <c r="AQ30" i="5"/>
  <c r="AQ20" i="5"/>
  <c r="P15" i="12"/>
  <c r="AQ27" i="5"/>
  <c r="AQ34" i="5"/>
  <c r="AQ24" i="5"/>
  <c r="AP64" i="5"/>
  <c r="AQ63" i="5"/>
  <c r="AP49" i="5"/>
  <c r="K25" i="12"/>
  <c r="AQ32" i="5"/>
  <c r="AP37" i="5"/>
  <c r="AQ51" i="5"/>
  <c r="AP44" i="5"/>
  <c r="AQ60" i="5"/>
  <c r="P12" i="12"/>
  <c r="AQ54" i="5"/>
  <c r="AQ49" i="5"/>
  <c r="AP34" i="5"/>
  <c r="AP38" i="5"/>
  <c r="AP27" i="5"/>
  <c r="AQ62" i="5"/>
  <c r="AQ29" i="5"/>
  <c r="AQ36" i="5"/>
  <c r="AP46" i="5"/>
  <c r="AP56" i="5"/>
  <c r="AP22" i="5"/>
  <c r="AQ35" i="5"/>
  <c r="AQ40" i="5"/>
  <c r="AQ56" i="5"/>
  <c r="AQ53" i="5"/>
  <c r="G47" i="8"/>
  <c r="C13" i="8" s="1"/>
  <c r="G94" i="15"/>
  <c r="G47" i="15"/>
  <c r="AQ59" i="5"/>
  <c r="AP48" i="5"/>
  <c r="AP20" i="5"/>
  <c r="AQ22" i="5"/>
  <c r="P11" i="12"/>
  <c r="P20" i="12"/>
  <c r="L20" i="12"/>
  <c r="P10" i="12"/>
  <c r="L10" i="12"/>
  <c r="P21" i="12"/>
  <c r="K21" i="12"/>
  <c r="L21" i="12"/>
  <c r="N21" i="12"/>
  <c r="C20" i="12"/>
  <c r="L5" i="12"/>
  <c r="L15" i="12"/>
  <c r="L11" i="12"/>
  <c r="L14" i="12"/>
  <c r="L12" i="12"/>
  <c r="L9" i="12"/>
  <c r="B20" i="12"/>
  <c r="AP63" i="5"/>
  <c r="AQ50" i="5"/>
  <c r="AP61" i="5"/>
  <c r="AQ65" i="5"/>
  <c r="AP23" i="5"/>
  <c r="AQ52" i="5"/>
  <c r="AQ26" i="5"/>
  <c r="AQ43" i="5"/>
  <c r="AQ61" i="5"/>
  <c r="AP41" i="5"/>
  <c r="AP25" i="5"/>
  <c r="AP21" i="5"/>
  <c r="AP47" i="5"/>
  <c r="AQ39" i="5"/>
  <c r="AQ33" i="5"/>
  <c r="K5" i="12"/>
  <c r="K14" i="12"/>
  <c r="K15" i="12"/>
  <c r="K11" i="12"/>
  <c r="K3" i="12"/>
  <c r="K10" i="12"/>
  <c r="K12" i="12"/>
  <c r="K20" i="12"/>
  <c r="E20" i="12"/>
  <c r="N20" i="12"/>
  <c r="O20" i="12" s="1"/>
  <c r="K9" i="12"/>
  <c r="N3" i="12" l="1"/>
  <c r="B11" i="12"/>
  <c r="M14" i="12"/>
  <c r="N11" i="12"/>
  <c r="N15" i="12"/>
  <c r="N14" i="12"/>
  <c r="N12" i="12"/>
  <c r="N9" i="12"/>
  <c r="N5" i="12"/>
  <c r="N10" i="12"/>
  <c r="F22" i="14"/>
  <c r="F59" i="8"/>
  <c r="G92" i="8"/>
  <c r="G90" i="8"/>
  <c r="G88" i="8"/>
  <c r="G86" i="8"/>
  <c r="G84" i="8"/>
  <c r="G82" i="8"/>
  <c r="G80" i="8"/>
  <c r="G78" i="8"/>
  <c r="G76" i="8"/>
  <c r="G74" i="8"/>
  <c r="G72" i="8"/>
  <c r="G70" i="8"/>
  <c r="G68" i="8"/>
  <c r="G66" i="8"/>
  <c r="G64" i="8"/>
  <c r="G62" i="8"/>
  <c r="G60" i="8"/>
  <c r="F58" i="8"/>
  <c r="F91" i="8"/>
  <c r="F87" i="8"/>
  <c r="F83" i="8"/>
  <c r="F79" i="8"/>
  <c r="F75" i="8"/>
  <c r="F71" i="8"/>
  <c r="F67" i="8"/>
  <c r="F63" i="8"/>
  <c r="H58" i="8"/>
  <c r="O58" i="8" s="1"/>
  <c r="F92" i="8"/>
  <c r="F90" i="8"/>
  <c r="F88" i="8"/>
  <c r="F86" i="8"/>
  <c r="F84" i="8"/>
  <c r="F82" i="8"/>
  <c r="F80" i="8"/>
  <c r="F78" i="8"/>
  <c r="F76" i="8"/>
  <c r="F74" i="8"/>
  <c r="F72" i="8"/>
  <c r="F70" i="8"/>
  <c r="F68" i="8"/>
  <c r="F66" i="8"/>
  <c r="F64" i="8"/>
  <c r="F62" i="8"/>
  <c r="F60" i="8"/>
  <c r="F93" i="8"/>
  <c r="F89" i="8"/>
  <c r="F85" i="8"/>
  <c r="F81" i="8"/>
  <c r="F77" i="8"/>
  <c r="F73" i="8"/>
  <c r="F69" i="8"/>
  <c r="F65" i="8"/>
  <c r="F61" i="8"/>
  <c r="H92" i="8"/>
  <c r="O92" i="8" s="1"/>
  <c r="H84" i="8"/>
  <c r="O84" i="8" s="1"/>
  <c r="H76" i="8"/>
  <c r="O76" i="8" s="1"/>
  <c r="H68" i="8"/>
  <c r="O68" i="8" s="1"/>
  <c r="H60" i="8"/>
  <c r="O60" i="8" s="1"/>
  <c r="H78" i="8"/>
  <c r="O78" i="8" s="1"/>
  <c r="H62" i="8"/>
  <c r="O62" i="8" s="1"/>
  <c r="H90" i="8"/>
  <c r="O90" i="8" s="1"/>
  <c r="H82" i="8"/>
  <c r="O82" i="8" s="1"/>
  <c r="H74" i="8"/>
  <c r="O74" i="8" s="1"/>
  <c r="H66" i="8"/>
  <c r="O66" i="8" s="1"/>
  <c r="G58" i="8"/>
  <c r="H88" i="8"/>
  <c r="O88" i="8" s="1"/>
  <c r="H80" i="8"/>
  <c r="O80" i="8" s="1"/>
  <c r="H72" i="8"/>
  <c r="O72" i="8" s="1"/>
  <c r="H64" i="8"/>
  <c r="O64" i="8" s="1"/>
  <c r="H86" i="8"/>
  <c r="O86" i="8" s="1"/>
  <c r="H70" i="8"/>
  <c r="O70" i="8" s="1"/>
  <c r="F92" i="7"/>
  <c r="F90" i="7"/>
  <c r="F88" i="7"/>
  <c r="F86" i="7"/>
  <c r="F84" i="7"/>
  <c r="F82" i="7"/>
  <c r="F80" i="7"/>
  <c r="F78" i="7"/>
  <c r="F76" i="7"/>
  <c r="F74" i="7"/>
  <c r="F72" i="7"/>
  <c r="F70" i="7"/>
  <c r="F68" i="7"/>
  <c r="F66" i="7"/>
  <c r="F64" i="7"/>
  <c r="F62" i="7"/>
  <c r="F60" i="7"/>
  <c r="F58" i="7"/>
  <c r="F45" i="7"/>
  <c r="F43" i="7"/>
  <c r="F41" i="7"/>
  <c r="F39" i="7"/>
  <c r="F37" i="7"/>
  <c r="F35" i="7"/>
  <c r="F33" i="7"/>
  <c r="F31" i="7"/>
  <c r="F29" i="7"/>
  <c r="F27" i="7"/>
  <c r="F25" i="7"/>
  <c r="F23" i="7"/>
  <c r="F21" i="7"/>
  <c r="F19" i="7"/>
  <c r="F17" i="7"/>
  <c r="F15" i="7"/>
  <c r="F13" i="7"/>
  <c r="F11" i="7"/>
  <c r="H90" i="7"/>
  <c r="O90" i="7" s="1"/>
  <c r="H84" i="7"/>
  <c r="O84" i="7" s="1"/>
  <c r="H80" i="7"/>
  <c r="O80" i="7" s="1"/>
  <c r="H76" i="7"/>
  <c r="O76" i="7" s="1"/>
  <c r="H72" i="7"/>
  <c r="O72" i="7" s="1"/>
  <c r="H68" i="7"/>
  <c r="O68" i="7" s="1"/>
  <c r="H64" i="7"/>
  <c r="O64" i="7" s="1"/>
  <c r="H60" i="7"/>
  <c r="O60" i="7" s="1"/>
  <c r="H45" i="7"/>
  <c r="O45" i="7" s="1"/>
  <c r="H41" i="7"/>
  <c r="O41" i="7" s="1"/>
  <c r="H37" i="7"/>
  <c r="O37" i="7" s="1"/>
  <c r="H33" i="7"/>
  <c r="O33" i="7" s="1"/>
  <c r="H29" i="7"/>
  <c r="O29" i="7" s="1"/>
  <c r="H25" i="7"/>
  <c r="O25" i="7" s="1"/>
  <c r="H21" i="7"/>
  <c r="O21" i="7" s="1"/>
  <c r="H17" i="7"/>
  <c r="O17" i="7" s="1"/>
  <c r="F93" i="7"/>
  <c r="F91" i="7"/>
  <c r="F89" i="7"/>
  <c r="F87" i="7"/>
  <c r="F85" i="7"/>
  <c r="F83" i="7"/>
  <c r="F81" i="7"/>
  <c r="F79" i="7"/>
  <c r="F77" i="7"/>
  <c r="F75" i="7"/>
  <c r="F73" i="7"/>
  <c r="F71" i="7"/>
  <c r="F69" i="7"/>
  <c r="F67" i="7"/>
  <c r="F65" i="7"/>
  <c r="F63" i="7"/>
  <c r="F61" i="7"/>
  <c r="F59" i="7"/>
  <c r="F46" i="7"/>
  <c r="F44" i="7"/>
  <c r="F42" i="7"/>
  <c r="F40" i="7"/>
  <c r="F38" i="7"/>
  <c r="F36" i="7"/>
  <c r="F34" i="7"/>
  <c r="F32" i="7"/>
  <c r="F30" i="7"/>
  <c r="F28" i="7"/>
  <c r="F26" i="7"/>
  <c r="F24" i="7"/>
  <c r="F22" i="7"/>
  <c r="F20" i="7"/>
  <c r="F18" i="7"/>
  <c r="F16" i="7"/>
  <c r="F14" i="7"/>
  <c r="H11" i="7"/>
  <c r="O11" i="7" s="1"/>
  <c r="H92" i="7"/>
  <c r="O92" i="7" s="1"/>
  <c r="H88" i="7"/>
  <c r="O88" i="7" s="1"/>
  <c r="H86" i="7"/>
  <c r="O86" i="7" s="1"/>
  <c r="H82" i="7"/>
  <c r="O82" i="7" s="1"/>
  <c r="H78" i="7"/>
  <c r="O78" i="7" s="1"/>
  <c r="H74" i="7"/>
  <c r="O74" i="7" s="1"/>
  <c r="H70" i="7"/>
  <c r="O70" i="7" s="1"/>
  <c r="H66" i="7"/>
  <c r="O66" i="7" s="1"/>
  <c r="H62" i="7"/>
  <c r="O62" i="7" s="1"/>
  <c r="H58" i="7"/>
  <c r="O58" i="7" s="1"/>
  <c r="H43" i="7"/>
  <c r="O43" i="7" s="1"/>
  <c r="H39" i="7"/>
  <c r="O39" i="7" s="1"/>
  <c r="H35" i="7"/>
  <c r="O35" i="7" s="1"/>
  <c r="H31" i="7"/>
  <c r="O31" i="7" s="1"/>
  <c r="H27" i="7"/>
  <c r="O27" i="7" s="1"/>
  <c r="H23" i="7"/>
  <c r="O23" i="7" s="1"/>
  <c r="H19" i="7"/>
  <c r="O19" i="7" s="1"/>
  <c r="H15" i="7"/>
  <c r="O15" i="7" s="1"/>
  <c r="G88" i="7"/>
  <c r="G80" i="7"/>
  <c r="G72" i="7"/>
  <c r="G64" i="7"/>
  <c r="G45" i="7"/>
  <c r="G37" i="7"/>
  <c r="G29" i="7"/>
  <c r="G21" i="7"/>
  <c r="H13" i="7"/>
  <c r="O13" i="7" s="1"/>
  <c r="G68" i="7"/>
  <c r="G17" i="7"/>
  <c r="G82" i="7"/>
  <c r="G66" i="7"/>
  <c r="G39" i="7"/>
  <c r="G23" i="7"/>
  <c r="G86" i="7"/>
  <c r="G78" i="7"/>
  <c r="G70" i="7"/>
  <c r="G62" i="7"/>
  <c r="G43" i="7"/>
  <c r="G35" i="7"/>
  <c r="G27" i="7"/>
  <c r="G19" i="7"/>
  <c r="G13" i="7"/>
  <c r="G92" i="7"/>
  <c r="G84" i="7"/>
  <c r="G76" i="7"/>
  <c r="G60" i="7"/>
  <c r="G41" i="7"/>
  <c r="G33" i="7"/>
  <c r="G25" i="7"/>
  <c r="F12" i="7"/>
  <c r="G90" i="7"/>
  <c r="G74" i="7"/>
  <c r="G58" i="7"/>
  <c r="G31" i="7"/>
  <c r="G15" i="7"/>
  <c r="G11" i="7"/>
  <c r="G8" i="12"/>
  <c r="E11" i="12"/>
  <c r="G45" i="8"/>
  <c r="G43" i="8"/>
  <c r="G41" i="8"/>
  <c r="G39" i="8"/>
  <c r="G37" i="8"/>
  <c r="G35" i="8"/>
  <c r="G33" i="8"/>
  <c r="G31" i="8"/>
  <c r="G29" i="8"/>
  <c r="G27" i="8"/>
  <c r="G25" i="8"/>
  <c r="G23" i="8"/>
  <c r="G21" i="8"/>
  <c r="G19" i="8"/>
  <c r="G17" i="8"/>
  <c r="G15" i="8"/>
  <c r="G13" i="8"/>
  <c r="D22" i="8"/>
  <c r="F45" i="8"/>
  <c r="F43" i="8"/>
  <c r="F41" i="8"/>
  <c r="F39" i="8"/>
  <c r="F37" i="8"/>
  <c r="F35" i="8"/>
  <c r="F33" i="8"/>
  <c r="F31" i="8"/>
  <c r="F29" i="8"/>
  <c r="F27" i="8"/>
  <c r="F25" i="8"/>
  <c r="F23" i="8"/>
  <c r="F21" i="8"/>
  <c r="F19" i="8"/>
  <c r="F17" i="8"/>
  <c r="F15" i="8"/>
  <c r="F13" i="8"/>
  <c r="F46" i="8"/>
  <c r="F44" i="8"/>
  <c r="F42" i="8"/>
  <c r="F40" i="8"/>
  <c r="F38" i="8"/>
  <c r="F36" i="8"/>
  <c r="F34" i="8"/>
  <c r="F32" i="8"/>
  <c r="F30" i="8"/>
  <c r="F28" i="8"/>
  <c r="F26" i="8"/>
  <c r="F24" i="8"/>
  <c r="F22" i="8"/>
  <c r="F20" i="8"/>
  <c r="F18" i="8"/>
  <c r="F16" i="8"/>
  <c r="F14" i="8"/>
  <c r="H45" i="8"/>
  <c r="O45" i="8" s="1"/>
  <c r="H43" i="8"/>
  <c r="O43" i="8" s="1"/>
  <c r="H41" i="8"/>
  <c r="O41" i="8" s="1"/>
  <c r="H39" i="8"/>
  <c r="O39" i="8" s="1"/>
  <c r="H37" i="8"/>
  <c r="O37" i="8" s="1"/>
  <c r="H35" i="8"/>
  <c r="O35" i="8" s="1"/>
  <c r="H33" i="8"/>
  <c r="O33" i="8" s="1"/>
  <c r="H31" i="8"/>
  <c r="O31" i="8" s="1"/>
  <c r="H29" i="8"/>
  <c r="O29" i="8" s="1"/>
  <c r="H27" i="8"/>
  <c r="O27" i="8" s="1"/>
  <c r="H25" i="8"/>
  <c r="O25" i="8" s="1"/>
  <c r="H23" i="8"/>
  <c r="O23" i="8" s="1"/>
  <c r="H21" i="8"/>
  <c r="O21" i="8" s="1"/>
  <c r="H19" i="8"/>
  <c r="O19" i="8" s="1"/>
  <c r="H17" i="8"/>
  <c r="O17" i="8" s="1"/>
  <c r="H15" i="8"/>
  <c r="O15" i="8" s="1"/>
  <c r="H13" i="8"/>
  <c r="O13" i="8" s="1"/>
  <c r="F12" i="8"/>
  <c r="G11" i="8"/>
  <c r="F11" i="8"/>
  <c r="H11" i="8"/>
  <c r="O11" i="8" s="1"/>
  <c r="D59" i="8"/>
  <c r="D91" i="8"/>
  <c r="D90" i="8"/>
  <c r="D87" i="8"/>
  <c r="D86" i="8"/>
  <c r="D83" i="8"/>
  <c r="D82" i="8"/>
  <c r="D79" i="8"/>
  <c r="D78" i="8"/>
  <c r="D75" i="8"/>
  <c r="D74" i="8"/>
  <c r="D71" i="8"/>
  <c r="D70" i="8"/>
  <c r="D67" i="8"/>
  <c r="D66" i="8"/>
  <c r="D63" i="8"/>
  <c r="D62" i="8"/>
  <c r="E45" i="8"/>
  <c r="E41" i="8"/>
  <c r="E37" i="8"/>
  <c r="E33" i="8"/>
  <c r="E29" i="8"/>
  <c r="E25" i="8"/>
  <c r="E21" i="8"/>
  <c r="E17" i="8"/>
  <c r="E13" i="8"/>
  <c r="E92" i="8"/>
  <c r="E88" i="8"/>
  <c r="E84" i="8"/>
  <c r="E80" i="8"/>
  <c r="E76" i="8"/>
  <c r="E72" i="8"/>
  <c r="E68" i="8"/>
  <c r="E64" i="8"/>
  <c r="E60" i="8"/>
  <c r="D46" i="8"/>
  <c r="D45" i="8"/>
  <c r="D93" i="8"/>
  <c r="D92" i="8"/>
  <c r="D89" i="8"/>
  <c r="D88" i="8"/>
  <c r="D85" i="8"/>
  <c r="D84" i="8"/>
  <c r="D81" i="8"/>
  <c r="D80" i="8"/>
  <c r="D77" i="8"/>
  <c r="D76" i="8"/>
  <c r="D73" i="8"/>
  <c r="D72" i="8"/>
  <c r="D69" i="8"/>
  <c r="D68" i="8"/>
  <c r="D65" i="8"/>
  <c r="D64" i="8"/>
  <c r="D61" i="8"/>
  <c r="D60" i="8"/>
  <c r="E58" i="8"/>
  <c r="E43" i="8"/>
  <c r="E39" i="8"/>
  <c r="E35" i="8"/>
  <c r="E31" i="8"/>
  <c r="E27" i="8"/>
  <c r="E23" i="8"/>
  <c r="E19" i="8"/>
  <c r="E15" i="8"/>
  <c r="E90" i="8"/>
  <c r="E86" i="8"/>
  <c r="E82" i="8"/>
  <c r="E78" i="8"/>
  <c r="E74" i="8"/>
  <c r="E70" i="8"/>
  <c r="E66" i="8"/>
  <c r="E62" i="8"/>
  <c r="D58" i="8"/>
  <c r="D44" i="8"/>
  <c r="D43" i="8"/>
  <c r="D40" i="8"/>
  <c r="D39" i="8"/>
  <c r="D36" i="8"/>
  <c r="D31" i="8"/>
  <c r="D28" i="8"/>
  <c r="D23" i="8"/>
  <c r="D20" i="8"/>
  <c r="D15" i="8"/>
  <c r="D12" i="8"/>
  <c r="D42" i="8"/>
  <c r="D33" i="8"/>
  <c r="D30" i="8"/>
  <c r="D25" i="8"/>
  <c r="D14" i="8"/>
  <c r="D41" i="8"/>
  <c r="D35" i="8"/>
  <c r="D32" i="8"/>
  <c r="D27" i="8"/>
  <c r="D24" i="8"/>
  <c r="D19" i="8"/>
  <c r="D16" i="8"/>
  <c r="D37" i="8"/>
  <c r="D34" i="8"/>
  <c r="D29" i="8"/>
  <c r="D26" i="8"/>
  <c r="D21" i="8"/>
  <c r="D18" i="8"/>
  <c r="D13" i="8"/>
  <c r="D38" i="8"/>
  <c r="D17" i="8"/>
  <c r="C27" i="14"/>
  <c r="B29" i="14"/>
  <c r="G25" i="14"/>
  <c r="C86" i="14"/>
  <c r="M12" i="12"/>
  <c r="H78" i="14"/>
  <c r="D81" i="14"/>
  <c r="D70" i="14"/>
  <c r="G35" i="14"/>
  <c r="C77" i="14"/>
  <c r="D45" i="14"/>
  <c r="C78" i="14"/>
  <c r="F86" i="14"/>
  <c r="G37" i="14"/>
  <c r="D31" i="14"/>
  <c r="C73" i="14"/>
  <c r="F72" i="14"/>
  <c r="H74" i="14"/>
  <c r="H66" i="14"/>
  <c r="E37" i="14"/>
  <c r="D79" i="14"/>
  <c r="H45" i="14"/>
  <c r="C79" i="14"/>
  <c r="E27" i="14"/>
  <c r="F38" i="14"/>
  <c r="C82" i="14"/>
  <c r="D41" i="14"/>
  <c r="D65" i="14"/>
  <c r="D90" i="14"/>
  <c r="F64" i="14"/>
  <c r="F88" i="14"/>
  <c r="H82" i="14"/>
  <c r="C26" i="14"/>
  <c r="C42" i="14"/>
  <c r="G68" i="14"/>
  <c r="B86" i="14"/>
  <c r="D37" i="14"/>
  <c r="H60" i="14"/>
  <c r="B74" i="14"/>
  <c r="E82" i="14"/>
  <c r="G90" i="14"/>
  <c r="E31" i="14"/>
  <c r="F42" i="14"/>
  <c r="C69" i="14"/>
  <c r="E86" i="14"/>
  <c r="E41" i="14"/>
  <c r="G84" i="14"/>
  <c r="C62" i="14"/>
  <c r="D39" i="14"/>
  <c r="G64" i="14"/>
  <c r="B82" i="14"/>
  <c r="F93" i="14"/>
  <c r="H58" i="14"/>
  <c r="H86" i="14"/>
  <c r="D61" i="14"/>
  <c r="D82" i="14"/>
  <c r="B80" i="14"/>
  <c r="G27" i="14"/>
  <c r="G43" i="14"/>
  <c r="G70" i="14"/>
  <c r="C88" i="14"/>
  <c r="B39" i="14"/>
  <c r="C63" i="14"/>
  <c r="G74" i="14"/>
  <c r="D83" i="14"/>
  <c r="C92" i="14"/>
  <c r="C32" i="14"/>
  <c r="G45" i="14"/>
  <c r="F73" i="14"/>
  <c r="F90" i="14"/>
  <c r="C59" i="14"/>
  <c r="D25" i="14"/>
  <c r="D26" i="14"/>
  <c r="D42" i="14"/>
  <c r="H68" i="14"/>
  <c r="H90" i="14"/>
  <c r="D77" i="14"/>
  <c r="H62" i="14"/>
  <c r="D60" i="14"/>
  <c r="C93" i="14"/>
  <c r="E68" i="14"/>
  <c r="G60" i="14"/>
  <c r="B78" i="14"/>
  <c r="F67" i="14"/>
  <c r="F31" i="14"/>
  <c r="F45" i="14"/>
  <c r="E90" i="14"/>
  <c r="D23" i="14"/>
  <c r="D91" i="14"/>
  <c r="G82" i="14"/>
  <c r="E74" i="14"/>
  <c r="B66" i="14"/>
  <c r="D46" i="14"/>
  <c r="H39" i="14"/>
  <c r="D27" i="14"/>
  <c r="B43" i="14"/>
  <c r="B27" i="14"/>
  <c r="E78" i="14"/>
  <c r="C61" i="14"/>
  <c r="F36" i="14"/>
  <c r="F91" i="14"/>
  <c r="C83" i="14"/>
  <c r="F74" i="14"/>
  <c r="C66" i="14"/>
  <c r="F46" i="14"/>
  <c r="B84" i="14"/>
  <c r="D66" i="14"/>
  <c r="B92" i="14"/>
  <c r="D78" i="14"/>
  <c r="C87" i="14"/>
  <c r="F78" i="14"/>
  <c r="C70" i="14"/>
  <c r="F61" i="14"/>
  <c r="D43" i="14"/>
  <c r="B37" i="14"/>
  <c r="H31" i="14"/>
  <c r="D64" i="14"/>
  <c r="D33" i="14"/>
  <c r="G86" i="14"/>
  <c r="B70" i="14"/>
  <c r="C43" i="14"/>
  <c r="F28" i="14"/>
  <c r="D87" i="14"/>
  <c r="G78" i="14"/>
  <c r="E70" i="14"/>
  <c r="B62" i="14"/>
  <c r="E43" i="14"/>
  <c r="F84" i="14"/>
  <c r="D74" i="14"/>
  <c r="F92" i="14"/>
  <c r="E62" i="14"/>
  <c r="F27" i="14"/>
  <c r="F69" i="14"/>
  <c r="F87" i="14"/>
  <c r="H64" i="14"/>
  <c r="E33" i="14"/>
  <c r="D76" i="14"/>
  <c r="H35" i="14"/>
  <c r="E60" i="14"/>
  <c r="F77" i="14"/>
  <c r="D93" i="14"/>
  <c r="E39" i="14"/>
  <c r="B25" i="14"/>
  <c r="H70" i="14"/>
  <c r="D58" i="14"/>
  <c r="F68" i="14"/>
  <c r="B76" i="14"/>
  <c r="D89" i="14"/>
  <c r="F76" i="14"/>
  <c r="B64" i="14"/>
  <c r="C31" i="14"/>
  <c r="C39" i="14"/>
  <c r="E45" i="14"/>
  <c r="E64" i="14"/>
  <c r="H72" i="14"/>
  <c r="F81" i="14"/>
  <c r="C90" i="14"/>
  <c r="B31" i="14"/>
  <c r="H41" i="14"/>
  <c r="B58" i="14"/>
  <c r="C65" i="14"/>
  <c r="F70" i="14"/>
  <c r="C76" i="14"/>
  <c r="D80" i="14"/>
  <c r="E84" i="14"/>
  <c r="G88" i="14"/>
  <c r="H92" i="14"/>
  <c r="C28" i="14"/>
  <c r="F34" i="14"/>
  <c r="C41" i="14"/>
  <c r="C44" i="14"/>
  <c r="F58" i="14"/>
  <c r="G62" i="14"/>
  <c r="C67" i="14"/>
  <c r="D71" i="14"/>
  <c r="F75" i="14"/>
  <c r="C80" i="14"/>
  <c r="D84" i="14"/>
  <c r="E88" i="14"/>
  <c r="G92" i="14"/>
  <c r="C30" i="14"/>
  <c r="F44" i="14"/>
  <c r="D63" i="14"/>
  <c r="C72" i="14"/>
  <c r="E80" i="14"/>
  <c r="H88" i="14"/>
  <c r="D28" i="14"/>
  <c r="D36" i="14"/>
  <c r="D44" i="14"/>
  <c r="E66" i="14"/>
  <c r="H27" i="14"/>
  <c r="B33" i="14"/>
  <c r="F37" i="14"/>
  <c r="B41" i="14"/>
  <c r="H43" i="14"/>
  <c r="E58" i="14"/>
  <c r="F62" i="14"/>
  <c r="G66" i="14"/>
  <c r="C71" i="14"/>
  <c r="D75" i="14"/>
  <c r="F79" i="14"/>
  <c r="C84" i="14"/>
  <c r="D88" i="14"/>
  <c r="E92" i="14"/>
  <c r="D34" i="14"/>
  <c r="B72" i="14"/>
  <c r="D85" i="14"/>
  <c r="B60" i="14"/>
  <c r="F80" i="14"/>
  <c r="B68" i="14"/>
  <c r="B88" i="14"/>
  <c r="D62" i="14"/>
  <c r="D69" i="14"/>
  <c r="D86" i="14"/>
  <c r="D73" i="14"/>
  <c r="F60" i="14"/>
  <c r="F32" i="14"/>
  <c r="F40" i="14"/>
  <c r="C58" i="14"/>
  <c r="F66" i="14"/>
  <c r="C75" i="14"/>
  <c r="F83" i="14"/>
  <c r="C91" i="14"/>
  <c r="D32" i="14"/>
  <c r="F43" i="14"/>
  <c r="G58" i="14"/>
  <c r="D67" i="14"/>
  <c r="F71" i="14"/>
  <c r="H76" i="14"/>
  <c r="C81" i="14"/>
  <c r="F85" i="14"/>
  <c r="B90" i="14"/>
  <c r="C25" i="14"/>
  <c r="F30" i="14"/>
  <c r="C37" i="14"/>
  <c r="G41" i="14"/>
  <c r="C45" i="14"/>
  <c r="F59" i="14"/>
  <c r="C64" i="14"/>
  <c r="D68" i="14"/>
  <c r="E72" i="14"/>
  <c r="G76" i="14"/>
  <c r="H80" i="14"/>
  <c r="C85" i="14"/>
  <c r="F89" i="14"/>
  <c r="E25" i="14"/>
  <c r="G31" i="14"/>
  <c r="G39" i="14"/>
  <c r="C46" i="14"/>
  <c r="F65" i="14"/>
  <c r="C74" i="14"/>
  <c r="F82" i="14"/>
  <c r="D92" i="14"/>
  <c r="H29" i="14"/>
  <c r="H37" i="14"/>
  <c r="C60" i="14"/>
  <c r="G72" i="14"/>
  <c r="D30" i="14"/>
  <c r="F33" i="14"/>
  <c r="D38" i="14"/>
  <c r="F41" i="14"/>
  <c r="B45" i="14"/>
  <c r="D59" i="14"/>
  <c r="F63" i="14"/>
  <c r="C68" i="14"/>
  <c r="D72" i="14"/>
  <c r="E76" i="14"/>
  <c r="G80" i="14"/>
  <c r="H84" i="14"/>
  <c r="C89" i="14"/>
  <c r="E35" i="14"/>
  <c r="E58" i="7"/>
  <c r="E43" i="7"/>
  <c r="E39" i="7"/>
  <c r="E35" i="7"/>
  <c r="E31" i="7"/>
  <c r="E27" i="7"/>
  <c r="D17" i="7"/>
  <c r="D22" i="7"/>
  <c r="D21" i="7"/>
  <c r="D58" i="7"/>
  <c r="D44" i="7"/>
  <c r="D39" i="7"/>
  <c r="D36" i="7"/>
  <c r="D31" i="7"/>
  <c r="D28" i="7"/>
  <c r="E23" i="7"/>
  <c r="D20" i="7"/>
  <c r="E45" i="7"/>
  <c r="E41" i="7"/>
  <c r="E37" i="7"/>
  <c r="E33" i="7"/>
  <c r="E29" i="7"/>
  <c r="E25" i="7"/>
  <c r="D24" i="7"/>
  <c r="D23" i="7"/>
  <c r="C22" i="7"/>
  <c r="Q21" i="7" s="1"/>
  <c r="D18" i="7"/>
  <c r="D16" i="7"/>
  <c r="D46" i="7"/>
  <c r="D45" i="7"/>
  <c r="D42" i="7"/>
  <c r="D41" i="7"/>
  <c r="D38" i="7"/>
  <c r="D37" i="7"/>
  <c r="D34" i="7"/>
  <c r="D33" i="7"/>
  <c r="D30" i="7"/>
  <c r="D29" i="7"/>
  <c r="D26" i="7"/>
  <c r="D25" i="7"/>
  <c r="E21" i="7"/>
  <c r="C21" i="7"/>
  <c r="D15" i="7"/>
  <c r="D59" i="7"/>
  <c r="D43" i="7"/>
  <c r="D40" i="7"/>
  <c r="D35" i="7"/>
  <c r="D32" i="7"/>
  <c r="D27" i="7"/>
  <c r="D14" i="7"/>
  <c r="C66" i="7"/>
  <c r="D12" i="7"/>
  <c r="M15" i="12"/>
  <c r="D11" i="12"/>
  <c r="B25" i="12"/>
  <c r="B24" i="12"/>
  <c r="E25" i="12"/>
  <c r="N8" i="12"/>
  <c r="C22" i="12"/>
  <c r="B8" i="12"/>
  <c r="G25" i="12"/>
  <c r="C8" i="12"/>
  <c r="L8" i="12"/>
  <c r="G21" i="12"/>
  <c r="C27" i="12"/>
  <c r="B23" i="12"/>
  <c r="E7" i="12"/>
  <c r="L18" i="12"/>
  <c r="B7" i="12"/>
  <c r="D8" i="12"/>
  <c r="G22" i="12"/>
  <c r="H22" i="12" s="1"/>
  <c r="F24" i="12"/>
  <c r="H24" i="12" s="1"/>
  <c r="E8" i="12"/>
  <c r="C25" i="12"/>
  <c r="D7" i="12"/>
  <c r="E16" i="12"/>
  <c r="E24" i="12"/>
  <c r="E22" i="12"/>
  <c r="B21" i="12"/>
  <c r="F25" i="12"/>
  <c r="C24" i="12"/>
  <c r="D16" i="12"/>
  <c r="G23" i="12"/>
  <c r="H23" i="12" s="1"/>
  <c r="G7" i="12"/>
  <c r="B22" i="12"/>
  <c r="B6" i="12"/>
  <c r="Q24" i="12"/>
  <c r="G6" i="12"/>
  <c r="D3" i="12"/>
  <c r="G3" i="12"/>
  <c r="E27" i="12"/>
  <c r="E17" i="12"/>
  <c r="F17" i="12" s="1"/>
  <c r="L3" i="12"/>
  <c r="G17" i="12"/>
  <c r="G16" i="12"/>
  <c r="B27" i="12"/>
  <c r="G28" i="12"/>
  <c r="G18" i="12"/>
  <c r="B16" i="12"/>
  <c r="B28" i="12"/>
  <c r="E18" i="12"/>
  <c r="E23" i="12"/>
  <c r="E28" i="12"/>
  <c r="C4" i="12"/>
  <c r="B17" i="12"/>
  <c r="C18" i="12"/>
  <c r="C17" i="12"/>
  <c r="C21" i="12"/>
  <c r="G4" i="12"/>
  <c r="C28" i="12"/>
  <c r="G27" i="12"/>
  <c r="D14" i="12"/>
  <c r="D4" i="12"/>
  <c r="D18" i="12"/>
  <c r="N4" i="12"/>
  <c r="E4" i="12"/>
  <c r="E21" i="12"/>
  <c r="F21" i="12" s="1"/>
  <c r="H21" i="12" s="1"/>
  <c r="C23" i="12"/>
  <c r="Q25" i="12"/>
  <c r="G13" i="12"/>
  <c r="Q27" i="12"/>
  <c r="E3" i="12"/>
  <c r="E15" i="12"/>
  <c r="F15" i="12" s="1"/>
  <c r="N18" i="12"/>
  <c r="O18" i="12" s="1"/>
  <c r="C11" i="12"/>
  <c r="B15" i="12"/>
  <c r="K18" i="12"/>
  <c r="E6" i="12"/>
  <c r="F6" i="12" s="1"/>
  <c r="K8" i="12"/>
  <c r="C6" i="12"/>
  <c r="B3" i="12"/>
  <c r="C15" i="12"/>
  <c r="G5" i="12"/>
  <c r="C3" i="12"/>
  <c r="D24" i="12"/>
  <c r="P18" i="12"/>
  <c r="G26" i="12"/>
  <c r="D26" i="12"/>
  <c r="C26" i="12"/>
  <c r="B26" i="12"/>
  <c r="C5" i="12"/>
  <c r="E5" i="12"/>
  <c r="F5" i="12" s="1"/>
  <c r="G15" i="12"/>
  <c r="B5" i="12"/>
  <c r="L4" i="12"/>
  <c r="Q28" i="12"/>
  <c r="K4" i="12"/>
  <c r="Q26" i="12"/>
  <c r="P13" i="12"/>
  <c r="M17" i="12"/>
  <c r="P19" i="12"/>
  <c r="M19" i="12"/>
  <c r="O19" i="12" s="1"/>
  <c r="M16" i="12"/>
  <c r="M7" i="12"/>
  <c r="M3" i="12"/>
  <c r="M9" i="12"/>
  <c r="M10" i="12"/>
  <c r="M4" i="12"/>
  <c r="M5" i="12"/>
  <c r="M11" i="12"/>
  <c r="M6" i="12"/>
  <c r="M13" i="12"/>
  <c r="M8" i="12"/>
  <c r="D12" i="14"/>
  <c r="G11" i="14"/>
  <c r="H11" i="14"/>
  <c r="E11" i="14"/>
  <c r="C11" i="14"/>
  <c r="H15" i="14"/>
  <c r="F11" i="14"/>
  <c r="C12" i="14"/>
  <c r="B11" i="14"/>
  <c r="E13" i="14"/>
  <c r="F12" i="14"/>
  <c r="D11" i="14"/>
  <c r="H13" i="14"/>
  <c r="D14" i="14"/>
  <c r="C13" i="14"/>
  <c r="D15" i="14"/>
  <c r="F14" i="14"/>
  <c r="B13" i="14"/>
  <c r="C16" i="14"/>
  <c r="G15" i="14"/>
  <c r="C15" i="14"/>
  <c r="D13" i="14"/>
  <c r="G13" i="14"/>
  <c r="F15" i="14"/>
  <c r="F13" i="14"/>
  <c r="F17" i="14"/>
  <c r="F20" i="14"/>
  <c r="F16" i="14"/>
  <c r="B15" i="14"/>
  <c r="D16" i="14"/>
  <c r="E15" i="14"/>
  <c r="C14" i="14"/>
  <c r="E19" i="14"/>
  <c r="C21" i="14"/>
  <c r="D19" i="14"/>
  <c r="D18" i="14"/>
  <c r="G19" i="14"/>
  <c r="H21" i="14"/>
  <c r="H19" i="14"/>
  <c r="C17" i="14"/>
  <c r="K16" i="12"/>
  <c r="L16" i="12"/>
  <c r="E14" i="12"/>
  <c r="C13" i="12"/>
  <c r="B13" i="12"/>
  <c r="D9" i="12"/>
  <c r="L7" i="12"/>
  <c r="G14" i="12"/>
  <c r="C12" i="12"/>
  <c r="C9" i="12"/>
  <c r="B14" i="12"/>
  <c r="B9" i="12"/>
  <c r="G12" i="12"/>
  <c r="L19" i="12"/>
  <c r="K19" i="12"/>
  <c r="C14" i="12"/>
  <c r="N19" i="12"/>
  <c r="N6" i="12"/>
  <c r="C19" i="12"/>
  <c r="D19" i="12"/>
  <c r="D13" i="12"/>
  <c r="D12" i="12"/>
  <c r="D10" i="12"/>
  <c r="F10" i="12" s="1"/>
  <c r="E19" i="12"/>
  <c r="E23" i="14"/>
  <c r="F24" i="14"/>
  <c r="C24" i="14"/>
  <c r="G21" i="14"/>
  <c r="C22" i="14"/>
  <c r="F21" i="14"/>
  <c r="D22" i="14"/>
  <c r="F19" i="14"/>
  <c r="C20" i="14"/>
  <c r="C19" i="14"/>
  <c r="D20" i="14"/>
  <c r="C18" i="14"/>
  <c r="H17" i="14"/>
  <c r="G17" i="14"/>
  <c r="B17" i="14"/>
  <c r="N17" i="12"/>
  <c r="E13" i="12"/>
  <c r="L6" i="12"/>
  <c r="P6" i="12"/>
  <c r="N16" i="12"/>
  <c r="L17" i="12"/>
  <c r="K13" i="12"/>
  <c r="P17" i="12"/>
  <c r="B19" i="12"/>
  <c r="J2" i="12"/>
  <c r="K17" i="12"/>
  <c r="K7" i="12"/>
  <c r="N13" i="12"/>
  <c r="G19" i="12"/>
  <c r="E12" i="12"/>
  <c r="E9" i="12"/>
  <c r="N7" i="12"/>
  <c r="A2" i="12"/>
  <c r="Q23" i="12"/>
  <c r="O21" i="12"/>
  <c r="Q21" i="12" s="1"/>
  <c r="F26" i="12"/>
  <c r="F27" i="12"/>
  <c r="F28" i="12"/>
  <c r="B39" i="7"/>
  <c r="P39" i="7" s="1"/>
  <c r="C40" i="14"/>
  <c r="F39" i="14"/>
  <c r="D40" i="14"/>
  <c r="C36" i="14"/>
  <c r="C35" i="14"/>
  <c r="B35" i="14"/>
  <c r="D35" i="14"/>
  <c r="F35" i="14"/>
  <c r="G33" i="14"/>
  <c r="H33" i="14"/>
  <c r="C33" i="14"/>
  <c r="G29" i="14"/>
  <c r="F29" i="14"/>
  <c r="E29" i="14"/>
  <c r="D29" i="14"/>
  <c r="C29" i="14"/>
  <c r="F25" i="14"/>
  <c r="H25" i="14"/>
  <c r="F26" i="14"/>
  <c r="C23" i="14"/>
  <c r="D24" i="14"/>
  <c r="F23" i="14"/>
  <c r="H23" i="14"/>
  <c r="C14" i="7"/>
  <c r="Q13" i="7" s="1"/>
  <c r="B23" i="14"/>
  <c r="G23" i="14"/>
  <c r="E21" i="14"/>
  <c r="D21" i="14"/>
  <c r="B21" i="14"/>
  <c r="E17" i="7"/>
  <c r="B70" i="7"/>
  <c r="P70" i="7" s="1"/>
  <c r="D72" i="7"/>
  <c r="C88" i="7"/>
  <c r="C43" i="7"/>
  <c r="D63" i="7"/>
  <c r="B37" i="7"/>
  <c r="P37" i="7" s="1"/>
  <c r="E74" i="7"/>
  <c r="E86" i="7"/>
  <c r="C63" i="7"/>
  <c r="Q62" i="7" s="1"/>
  <c r="C77" i="7"/>
  <c r="Q76" i="7" s="1"/>
  <c r="C81" i="7"/>
  <c r="Q80" i="7" s="1"/>
  <c r="C40" i="7"/>
  <c r="Q39" i="7" s="1"/>
  <c r="C45" i="7"/>
  <c r="B41" i="7"/>
  <c r="P41" i="7" s="1"/>
  <c r="B25" i="7"/>
  <c r="P25" i="7" s="1"/>
  <c r="C42" i="7"/>
  <c r="Q41" i="7" s="1"/>
  <c r="C67" i="7"/>
  <c r="Q66" i="7" s="1"/>
  <c r="C64" i="7"/>
  <c r="E60" i="7"/>
  <c r="C20" i="7"/>
  <c r="Q19" i="7" s="1"/>
  <c r="B58" i="7"/>
  <c r="P58" i="7" s="1"/>
  <c r="D77" i="7"/>
  <c r="D79" i="7"/>
  <c r="D80" i="7"/>
  <c r="C25" i="7"/>
  <c r="D70" i="7"/>
  <c r="D11" i="7"/>
  <c r="B19" i="14"/>
  <c r="E17" i="14"/>
  <c r="B72" i="7"/>
  <c r="P72" i="7" s="1"/>
  <c r="D73" i="7"/>
  <c r="B84" i="7"/>
  <c r="P84" i="7" s="1"/>
  <c r="C62" i="7"/>
  <c r="E80" i="7"/>
  <c r="B92" i="7"/>
  <c r="P92" i="7" s="1"/>
  <c r="D60" i="7"/>
  <c r="C78" i="7"/>
  <c r="C91" i="7"/>
  <c r="Q90" i="7" s="1"/>
  <c r="D86" i="7"/>
  <c r="D91" i="7"/>
  <c r="C26" i="7"/>
  <c r="Q25" i="7" s="1"/>
  <c r="F18" i="14"/>
  <c r="D17" i="14"/>
  <c r="E88" i="7"/>
  <c r="B60" i="7"/>
  <c r="P60" i="7" s="1"/>
  <c r="D64" i="7"/>
  <c r="D82" i="7"/>
  <c r="C71" i="7"/>
  <c r="Q70" i="7" s="1"/>
  <c r="C44" i="7"/>
  <c r="Q43" i="7" s="1"/>
  <c r="C29" i="7"/>
  <c r="E78" i="7"/>
  <c r="C28" i="7"/>
  <c r="Q27" i="7" s="1"/>
  <c r="C13" i="7"/>
  <c r="C36" i="7"/>
  <c r="Q35" i="7" s="1"/>
  <c r="B43" i="7"/>
  <c r="P43" i="7" s="1"/>
  <c r="E15" i="7"/>
  <c r="D76" i="7"/>
  <c r="C75" i="7"/>
  <c r="Q74" i="7" s="1"/>
  <c r="E92" i="7"/>
  <c r="D67" i="7"/>
  <c r="C73" i="7"/>
  <c r="Q72" i="7" s="1"/>
  <c r="C32" i="7"/>
  <c r="Q31" i="7" s="1"/>
  <c r="C37" i="7"/>
  <c r="D83" i="7"/>
  <c r="B23" i="7"/>
  <c r="P23" i="7" s="1"/>
  <c r="B45" i="7"/>
  <c r="P45" i="7" s="1"/>
  <c r="B80" i="7"/>
  <c r="P80" i="7" s="1"/>
  <c r="D92" i="7"/>
  <c r="C69" i="7"/>
  <c r="Q68" i="7" s="1"/>
  <c r="C82" i="7"/>
  <c r="D89" i="7"/>
  <c r="C89" i="7"/>
  <c r="Q88" i="7" s="1"/>
  <c r="E19" i="7"/>
  <c r="D88" i="7"/>
  <c r="D84" i="7"/>
  <c r="D66" i="7"/>
  <c r="C17" i="7"/>
  <c r="D19" i="7"/>
  <c r="B76" i="7"/>
  <c r="P76" i="7" s="1"/>
  <c r="D87" i="7"/>
  <c r="C33" i="7"/>
  <c r="C15" i="7"/>
  <c r="B19" i="7"/>
  <c r="P19" i="7" s="1"/>
  <c r="D68" i="7"/>
  <c r="C76" i="7"/>
  <c r="B64" i="7"/>
  <c r="P64" i="7" s="1"/>
  <c r="C23" i="7"/>
  <c r="C87" i="7"/>
  <c r="Q86" i="7" s="1"/>
  <c r="B35" i="7"/>
  <c r="P35" i="7" s="1"/>
  <c r="D13" i="7"/>
  <c r="B13" i="7"/>
  <c r="P13" i="7" s="1"/>
  <c r="C86" i="7"/>
  <c r="B15" i="7"/>
  <c r="P15" i="7" s="1"/>
  <c r="C12" i="7"/>
  <c r="Q11" i="7" s="1"/>
  <c r="D75" i="7"/>
  <c r="C19" i="7"/>
  <c r="C61" i="7"/>
  <c r="Q60" i="7" s="1"/>
  <c r="E84" i="7"/>
  <c r="C46" i="7"/>
  <c r="Q45" i="7" s="1"/>
  <c r="D74" i="7"/>
  <c r="B21" i="7"/>
  <c r="P21" i="7" s="1"/>
  <c r="B33" i="7"/>
  <c r="P33" i="7" s="1"/>
  <c r="E64" i="7"/>
  <c r="C93" i="7"/>
  <c r="Q92" i="7" s="1"/>
  <c r="E82" i="7"/>
  <c r="D62" i="7"/>
  <c r="D85" i="7"/>
  <c r="D90" i="7"/>
  <c r="C24" i="7"/>
  <c r="Q23" i="7" s="1"/>
  <c r="E72" i="7"/>
  <c r="D78" i="7"/>
  <c r="C74" i="7"/>
  <c r="C39" i="7"/>
  <c r="D61" i="7"/>
  <c r="E68" i="7"/>
  <c r="C72" i="7"/>
  <c r="E90" i="7"/>
  <c r="C83" i="7"/>
  <c r="Q82" i="7" s="1"/>
  <c r="C18" i="7"/>
  <c r="Q17" i="7" s="1"/>
  <c r="C84" i="7"/>
  <c r="C90" i="7"/>
  <c r="C70" i="7"/>
  <c r="B78" i="7"/>
  <c r="P78" i="7" s="1"/>
  <c r="B74" i="7"/>
  <c r="P74" i="7" s="1"/>
  <c r="C79" i="7"/>
  <c r="Q78" i="7" s="1"/>
  <c r="C11" i="7"/>
  <c r="C27" i="7"/>
  <c r="C41" i="7"/>
  <c r="D71" i="7"/>
  <c r="E66" i="7"/>
  <c r="C30" i="7"/>
  <c r="Q29" i="7" s="1"/>
  <c r="E62" i="7"/>
  <c r="C35" i="7"/>
  <c r="B62" i="7"/>
  <c r="P62" i="7" s="1"/>
  <c r="B17" i="7"/>
  <c r="P17" i="7" s="1"/>
  <c r="B82" i="7"/>
  <c r="P82" i="7" s="1"/>
  <c r="B66" i="7"/>
  <c r="P66" i="7" s="1"/>
  <c r="C31" i="7"/>
  <c r="E76" i="7"/>
  <c r="C80" i="7"/>
  <c r="D65" i="7"/>
  <c r="C92" i="7"/>
  <c r="B88" i="7"/>
  <c r="P88" i="7" s="1"/>
  <c r="C16" i="7"/>
  <c r="Q15" i="7" s="1"/>
  <c r="E11" i="7"/>
  <c r="D93" i="7"/>
  <c r="C68" i="7"/>
  <c r="B11" i="7"/>
  <c r="P11" i="7" s="1"/>
  <c r="C58" i="7"/>
  <c r="D81" i="7"/>
  <c r="E70" i="7"/>
  <c r="C85" i="7"/>
  <c r="Q84" i="7" s="1"/>
  <c r="B27" i="7"/>
  <c r="P27" i="7" s="1"/>
  <c r="D69" i="7"/>
  <c r="B86" i="7"/>
  <c r="P86" i="7" s="1"/>
  <c r="B31" i="7"/>
  <c r="P31" i="7" s="1"/>
  <c r="E13" i="7"/>
  <c r="C59" i="7"/>
  <c r="Q58" i="7" s="1"/>
  <c r="B68" i="7"/>
  <c r="P68" i="7" s="1"/>
  <c r="B29" i="7"/>
  <c r="P29" i="7" s="1"/>
  <c r="B90" i="7"/>
  <c r="P90" i="7" s="1"/>
  <c r="C60" i="7"/>
  <c r="C65" i="7"/>
  <c r="Q64" i="7" s="1"/>
  <c r="C22" i="8"/>
  <c r="Q21" i="8" s="1"/>
  <c r="B23" i="8"/>
  <c r="P23" i="8" s="1"/>
  <c r="C74" i="8"/>
  <c r="C34" i="8"/>
  <c r="Q33" i="8" s="1"/>
  <c r="C42" i="8"/>
  <c r="Q41" i="8" s="1"/>
  <c r="C23" i="8"/>
  <c r="I83" i="8"/>
  <c r="B29" i="8"/>
  <c r="P29" i="8" s="1"/>
  <c r="B68" i="8"/>
  <c r="P68" i="8" s="1"/>
  <c r="B21" i="8"/>
  <c r="P21" i="8" s="1"/>
  <c r="B27" i="8"/>
  <c r="P27" i="8" s="1"/>
  <c r="C59" i="8"/>
  <c r="Q58" i="8" s="1"/>
  <c r="C90" i="8"/>
  <c r="C30" i="8"/>
  <c r="Q29" i="8" s="1"/>
  <c r="B62" i="8"/>
  <c r="P62" i="8" s="1"/>
  <c r="C41" i="8"/>
  <c r="C44" i="8"/>
  <c r="Q43" i="8" s="1"/>
  <c r="C38" i="8"/>
  <c r="Q37" i="8" s="1"/>
  <c r="C27" i="8"/>
  <c r="C69" i="8"/>
  <c r="Q68" i="8" s="1"/>
  <c r="C20" i="8"/>
  <c r="Q19" i="8" s="1"/>
  <c r="B43" i="8"/>
  <c r="P43" i="8" s="1"/>
  <c r="B70" i="8"/>
  <c r="P70" i="8" s="1"/>
  <c r="C16" i="8"/>
  <c r="Q15" i="8" s="1"/>
  <c r="C21" i="8"/>
  <c r="B76" i="8"/>
  <c r="P76" i="8" s="1"/>
  <c r="C89" i="8"/>
  <c r="Q88" i="8" s="1"/>
  <c r="C29" i="8"/>
  <c r="C33" i="8"/>
  <c r="B35" i="8"/>
  <c r="P35" i="8" s="1"/>
  <c r="C60" i="8"/>
  <c r="B86" i="8"/>
  <c r="P86" i="8" s="1"/>
  <c r="C14" i="8"/>
  <c r="Q13" i="8" s="1"/>
  <c r="C71" i="8"/>
  <c r="Q70" i="8" s="1"/>
  <c r="C81" i="8"/>
  <c r="Q80" i="8" s="1"/>
  <c r="C77" i="8"/>
  <c r="Q76" i="8" s="1"/>
  <c r="B33" i="8"/>
  <c r="P33" i="8" s="1"/>
  <c r="C68" i="8"/>
  <c r="B80" i="8"/>
  <c r="P80" i="8" s="1"/>
  <c r="C37" i="8"/>
  <c r="C15" i="8"/>
  <c r="B74" i="8"/>
  <c r="P74" i="8" s="1"/>
  <c r="C75" i="8"/>
  <c r="Q74" i="8" s="1"/>
  <c r="B19" i="8"/>
  <c r="P19" i="8" s="1"/>
  <c r="C82" i="8"/>
  <c r="C78" i="8"/>
  <c r="C58" i="8"/>
  <c r="C36" i="8"/>
  <c r="Q35" i="8" s="1"/>
  <c r="C91" i="8"/>
  <c r="Q90" i="8" s="1"/>
  <c r="B78" i="8"/>
  <c r="P78" i="8" s="1"/>
  <c r="C86" i="8"/>
  <c r="C64" i="8"/>
  <c r="C66" i="8"/>
  <c r="C46" i="8"/>
  <c r="Q45" i="8" s="1"/>
  <c r="B11" i="8"/>
  <c r="P11" i="8" s="1"/>
  <c r="B25" i="8"/>
  <c r="P25" i="8" s="1"/>
  <c r="B15" i="8"/>
  <c r="P15" i="8" s="1"/>
  <c r="C28" i="8"/>
  <c r="Q27" i="8" s="1"/>
  <c r="B13" i="8"/>
  <c r="P13" i="8" s="1"/>
  <c r="C40" i="8"/>
  <c r="Q39" i="8" s="1"/>
  <c r="C87" i="8"/>
  <c r="Q86" i="8" s="1"/>
  <c r="C79" i="8"/>
  <c r="Q78" i="8" s="1"/>
  <c r="C18" i="8"/>
  <c r="Q17" i="8" s="1"/>
  <c r="B84" i="8"/>
  <c r="P84" i="8" s="1"/>
  <c r="C11" i="8"/>
  <c r="C70" i="8"/>
  <c r="C67" i="8"/>
  <c r="Q66" i="8" s="1"/>
  <c r="B39" i="8"/>
  <c r="P39" i="8" s="1"/>
  <c r="C43" i="8"/>
  <c r="C93" i="8"/>
  <c r="Q92" i="8" s="1"/>
  <c r="B37" i="8"/>
  <c r="P37" i="8" s="1"/>
  <c r="B60" i="8"/>
  <c r="P60" i="8" s="1"/>
  <c r="C83" i="8"/>
  <c r="Q82" i="8" s="1"/>
  <c r="E11" i="8"/>
  <c r="C32" i="8"/>
  <c r="Q31" i="8" s="1"/>
  <c r="C19" i="8"/>
  <c r="C39" i="8"/>
  <c r="B66" i="8"/>
  <c r="P66" i="8" s="1"/>
  <c r="C31" i="8"/>
  <c r="C17" i="8"/>
  <c r="C65" i="8"/>
  <c r="Q64" i="8" s="1"/>
  <c r="B88" i="8"/>
  <c r="P88" i="8" s="1"/>
  <c r="C25" i="8"/>
  <c r="C72" i="8"/>
  <c r="D11" i="8"/>
  <c r="B31" i="8"/>
  <c r="P31" i="8" s="1"/>
  <c r="B90" i="8"/>
  <c r="P90" i="8" s="1"/>
  <c r="C85" i="8"/>
  <c r="Q84" i="8" s="1"/>
  <c r="C24" i="8"/>
  <c r="Q23" i="8" s="1"/>
  <c r="B64" i="8"/>
  <c r="P64" i="8" s="1"/>
  <c r="C92" i="8"/>
  <c r="C80" i="8"/>
  <c r="C76" i="8"/>
  <c r="C62" i="8"/>
  <c r="B72" i="8"/>
  <c r="P72" i="8" s="1"/>
  <c r="C45" i="8"/>
  <c r="C26" i="8"/>
  <c r="Q25" i="8" s="1"/>
  <c r="C35" i="8"/>
  <c r="B17" i="8"/>
  <c r="P17" i="8" s="1"/>
  <c r="C73" i="8"/>
  <c r="Q72" i="8" s="1"/>
  <c r="B58" i="8"/>
  <c r="P58" i="8" s="1"/>
  <c r="C12" i="8"/>
  <c r="Q11" i="8" s="1"/>
  <c r="B45" i="8"/>
  <c r="P45" i="8" s="1"/>
  <c r="C63" i="8"/>
  <c r="Q62" i="8" s="1"/>
  <c r="B82" i="8"/>
  <c r="P82" i="8" s="1"/>
  <c r="C61" i="8"/>
  <c r="Q60" i="8" s="1"/>
  <c r="B41" i="8"/>
  <c r="P41" i="8" s="1"/>
  <c r="C84" i="8"/>
  <c r="C88" i="8"/>
  <c r="B92" i="8"/>
  <c r="P92" i="8" s="1"/>
  <c r="I59" i="8"/>
  <c r="I75" i="15"/>
  <c r="I85" i="8"/>
  <c r="I26" i="15"/>
  <c r="I73" i="15"/>
  <c r="I24" i="15"/>
  <c r="I67" i="15"/>
  <c r="I32" i="15"/>
  <c r="I65" i="15"/>
  <c r="I71" i="15"/>
  <c r="I46" i="15"/>
  <c r="I12" i="15"/>
  <c r="I71" i="8"/>
  <c r="I93" i="8"/>
  <c r="I42" i="8"/>
  <c r="I89" i="15"/>
  <c r="I34" i="15"/>
  <c r="I36" i="15"/>
  <c r="I38" i="15"/>
  <c r="I40" i="15"/>
  <c r="I85" i="15"/>
  <c r="I20" i="15"/>
  <c r="I44" i="15"/>
  <c r="I83" i="15"/>
  <c r="D93" i="15"/>
  <c r="E45" i="15"/>
  <c r="H35" i="15"/>
  <c r="G33" i="15"/>
  <c r="F31" i="15"/>
  <c r="E29" i="15"/>
  <c r="H19" i="15"/>
  <c r="G17" i="15"/>
  <c r="F15" i="15"/>
  <c r="E13" i="15"/>
  <c r="F26" i="15"/>
  <c r="C22" i="15"/>
  <c r="C17" i="15"/>
  <c r="C46" i="15"/>
  <c r="D43" i="15"/>
  <c r="C41" i="15"/>
  <c r="B39" i="15"/>
  <c r="F34" i="15"/>
  <c r="D32" i="15"/>
  <c r="C30" i="15"/>
  <c r="D27" i="15"/>
  <c r="C25" i="15"/>
  <c r="B23" i="15"/>
  <c r="F18" i="15"/>
  <c r="D16" i="15"/>
  <c r="C14" i="15"/>
  <c r="D11" i="15"/>
  <c r="H43" i="15"/>
  <c r="G41" i="15"/>
  <c r="F39" i="15"/>
  <c r="E37" i="15"/>
  <c r="H27" i="15"/>
  <c r="G25" i="15"/>
  <c r="F23" i="15"/>
  <c r="E21" i="15"/>
  <c r="H11" i="15"/>
  <c r="F42" i="15"/>
  <c r="D40" i="15"/>
  <c r="C38" i="15"/>
  <c r="D35" i="15"/>
  <c r="C33" i="15"/>
  <c r="B31" i="15"/>
  <c r="D24" i="15"/>
  <c r="D19" i="15"/>
  <c r="B15" i="15"/>
  <c r="C61" i="15"/>
  <c r="C64" i="15"/>
  <c r="H66" i="15"/>
  <c r="D71" i="15"/>
  <c r="D74" i="15"/>
  <c r="B86" i="15"/>
  <c r="G88" i="15"/>
  <c r="C11" i="15"/>
  <c r="H13" i="15"/>
  <c r="B25" i="15"/>
  <c r="G27" i="15"/>
  <c r="E31" i="15"/>
  <c r="D34" i="15"/>
  <c r="D37" i="15"/>
  <c r="G58" i="15"/>
  <c r="E62" i="15"/>
  <c r="D65" i="15"/>
  <c r="D68" i="15"/>
  <c r="C79" i="15"/>
  <c r="C82" i="15"/>
  <c r="H84" i="15"/>
  <c r="C13" i="15"/>
  <c r="H15" i="15"/>
  <c r="F19" i="15"/>
  <c r="F22" i="15"/>
  <c r="C26" i="15"/>
  <c r="C29" i="15"/>
  <c r="H31" i="15"/>
  <c r="F35" i="15"/>
  <c r="F38" i="15"/>
  <c r="C42" i="15"/>
  <c r="C45" i="15"/>
  <c r="F58" i="15"/>
  <c r="F61" i="15"/>
  <c r="C65" i="15"/>
  <c r="C68" i="15"/>
  <c r="H70" i="15"/>
  <c r="F74" i="15"/>
  <c r="F77" i="15"/>
  <c r="C81" i="15"/>
  <c r="C84" i="15"/>
  <c r="H86" i="15"/>
  <c r="F90" i="15"/>
  <c r="F93" i="15"/>
  <c r="B78" i="15"/>
  <c r="G80" i="15"/>
  <c r="E92" i="15"/>
  <c r="F17" i="15"/>
  <c r="F20" i="15"/>
  <c r="B41" i="15"/>
  <c r="G43" i="15"/>
  <c r="C71" i="15"/>
  <c r="C74" i="15"/>
  <c r="H76" i="15"/>
  <c r="F88" i="15"/>
  <c r="F91" i="15"/>
  <c r="C12" i="15"/>
  <c r="C15" i="15"/>
  <c r="H17" i="15"/>
  <c r="F21" i="15"/>
  <c r="F24" i="15"/>
  <c r="C28" i="15"/>
  <c r="C31" i="15"/>
  <c r="H33" i="15"/>
  <c r="F37" i="15"/>
  <c r="F40" i="15"/>
  <c r="C44" i="15"/>
  <c r="E58" i="15"/>
  <c r="D61" i="15"/>
  <c r="D64" i="15"/>
  <c r="B68" i="15"/>
  <c r="G70" i="15"/>
  <c r="E74" i="15"/>
  <c r="D77" i="15"/>
  <c r="D80" i="15"/>
  <c r="B84" i="15"/>
  <c r="G86" i="15"/>
  <c r="E90" i="15"/>
  <c r="E60" i="15"/>
  <c r="D66" i="15"/>
  <c r="F73" i="15"/>
  <c r="C85" i="15"/>
  <c r="H90" i="15"/>
  <c r="C24" i="15"/>
  <c r="H29" i="15"/>
  <c r="F36" i="15"/>
  <c r="H60" i="15"/>
  <c r="F67" i="15"/>
  <c r="D81" i="15"/>
  <c r="D12" i="15"/>
  <c r="B19" i="15"/>
  <c r="E25" i="15"/>
  <c r="D31" i="15"/>
  <c r="G37" i="15"/>
  <c r="D44" i="15"/>
  <c r="G60" i="15"/>
  <c r="D67" i="15"/>
  <c r="B74" i="15"/>
  <c r="E80" i="15"/>
  <c r="D86" i="15"/>
  <c r="G92" i="15"/>
  <c r="C80" i="15"/>
  <c r="B17" i="15"/>
  <c r="E39" i="15"/>
  <c r="D73" i="15"/>
  <c r="B88" i="15"/>
  <c r="E11" i="15"/>
  <c r="D17" i="15"/>
  <c r="G23" i="15"/>
  <c r="D30" i="15"/>
  <c r="B37" i="15"/>
  <c r="E43" i="15"/>
  <c r="F60" i="15"/>
  <c r="C67" i="15"/>
  <c r="H72" i="15"/>
  <c r="F79" i="15"/>
  <c r="C86" i="15"/>
  <c r="F92" i="15"/>
  <c r="H58" i="15"/>
  <c r="F62" i="15"/>
  <c r="C69" i="15"/>
  <c r="E84" i="15"/>
  <c r="D90" i="15"/>
  <c r="E23" i="15"/>
  <c r="D29" i="15"/>
  <c r="G35" i="15"/>
  <c r="D60" i="15"/>
  <c r="G66" i="15"/>
  <c r="F80" i="15"/>
  <c r="F11" i="15"/>
  <c r="C18" i="15"/>
  <c r="H23" i="15"/>
  <c r="F30" i="15"/>
  <c r="C37" i="15"/>
  <c r="F43" i="15"/>
  <c r="C60" i="15"/>
  <c r="F66" i="15"/>
  <c r="C73" i="15"/>
  <c r="H78" i="15"/>
  <c r="F85" i="15"/>
  <c r="C92" i="15"/>
  <c r="D79" i="15"/>
  <c r="E15" i="15"/>
  <c r="H21" i="15"/>
  <c r="D45" i="15"/>
  <c r="C87" i="15"/>
  <c r="H92" i="15"/>
  <c r="F16" i="15"/>
  <c r="C23" i="15"/>
  <c r="F29" i="15"/>
  <c r="C36" i="15"/>
  <c r="H41" i="15"/>
  <c r="B60" i="15"/>
  <c r="E66" i="15"/>
  <c r="D72" i="15"/>
  <c r="G78" i="15"/>
  <c r="D85" i="15"/>
  <c r="B92" i="15"/>
  <c r="D58" i="15"/>
  <c r="B62" i="15"/>
  <c r="G64" i="15"/>
  <c r="E68" i="15"/>
  <c r="C72" i="15"/>
  <c r="H74" i="15"/>
  <c r="F86" i="15"/>
  <c r="F89" i="15"/>
  <c r="G11" i="15"/>
  <c r="C16" i="15"/>
  <c r="F25" i="15"/>
  <c r="F28" i="15"/>
  <c r="C32" i="15"/>
  <c r="C35" i="15"/>
  <c r="H37" i="15"/>
  <c r="F59" i="15"/>
  <c r="C63" i="15"/>
  <c r="C66" i="15"/>
  <c r="H68" i="15"/>
  <c r="B80" i="15"/>
  <c r="G82" i="15"/>
  <c r="B11" i="15"/>
  <c r="G13" i="15"/>
  <c r="E17" i="15"/>
  <c r="D20" i="15"/>
  <c r="D23" i="15"/>
  <c r="B27" i="15"/>
  <c r="G29" i="15"/>
  <c r="E33" i="15"/>
  <c r="D36" i="15"/>
  <c r="D39" i="15"/>
  <c r="B43" i="15"/>
  <c r="G45" i="15"/>
  <c r="D59" i="15"/>
  <c r="D62" i="15"/>
  <c r="B66" i="15"/>
  <c r="G68" i="15"/>
  <c r="E72" i="15"/>
  <c r="D75" i="15"/>
  <c r="D78" i="15"/>
  <c r="B82" i="15"/>
  <c r="G84" i="15"/>
  <c r="E88" i="15"/>
  <c r="D91" i="15"/>
  <c r="B70" i="15"/>
  <c r="F78" i="15"/>
  <c r="F81" i="15"/>
  <c r="C93" i="15"/>
  <c r="D18" i="15"/>
  <c r="D21" i="15"/>
  <c r="F41" i="15"/>
  <c r="F44" i="15"/>
  <c r="B72" i="15"/>
  <c r="G74" i="15"/>
  <c r="E86" i="15"/>
  <c r="D89" i="15"/>
  <c r="D92" i="15"/>
  <c r="B13" i="15"/>
  <c r="G15" i="15"/>
  <c r="E19" i="15"/>
  <c r="D22" i="15"/>
  <c r="D25" i="15"/>
  <c r="B29" i="15"/>
  <c r="G31" i="15"/>
  <c r="E35" i="15"/>
  <c r="D38" i="15"/>
  <c r="D41" i="15"/>
  <c r="B45" i="15"/>
  <c r="C59" i="15"/>
  <c r="C62" i="15"/>
  <c r="H64" i="15"/>
  <c r="F68" i="15"/>
  <c r="F71" i="15"/>
  <c r="C75" i="15"/>
  <c r="C78" i="15"/>
  <c r="H80" i="15"/>
  <c r="F84" i="15"/>
  <c r="F87" i="15"/>
  <c r="C91" i="15"/>
  <c r="D63" i="15"/>
  <c r="F70" i="15"/>
  <c r="C88" i="15"/>
  <c r="D13" i="15"/>
  <c r="C27" i="15"/>
  <c r="F33" i="15"/>
  <c r="C58" i="15"/>
  <c r="F64" i="15"/>
  <c r="E78" i="15"/>
  <c r="D84" i="15"/>
  <c r="D15" i="15"/>
  <c r="G21" i="15"/>
  <c r="D28" i="15"/>
  <c r="B35" i="15"/>
  <c r="E41" i="15"/>
  <c r="B58" i="15"/>
  <c r="E64" i="15"/>
  <c r="D70" i="15"/>
  <c r="G76" i="15"/>
  <c r="D83" i="15"/>
  <c r="B90" i="15"/>
  <c r="C77" i="15"/>
  <c r="H82" i="15"/>
  <c r="G19" i="15"/>
  <c r="C43" i="15"/>
  <c r="H45" i="15"/>
  <c r="D76" i="15"/>
  <c r="G90" i="15"/>
  <c r="D14" i="15"/>
  <c r="B21" i="15"/>
  <c r="E27" i="15"/>
  <c r="D33" i="15"/>
  <c r="G39" i="15"/>
  <c r="D46" i="15"/>
  <c r="F63" i="15"/>
  <c r="C70" i="15"/>
  <c r="F76" i="15"/>
  <c r="C83" i="15"/>
  <c r="H88" i="15"/>
  <c r="F65" i="15"/>
  <c r="G72" i="15"/>
  <c r="D87" i="15"/>
  <c r="F12" i="15"/>
  <c r="D26" i="15"/>
  <c r="B33" i="15"/>
  <c r="C40" i="15"/>
  <c r="B64" i="15"/>
  <c r="E70" i="15"/>
  <c r="F83" i="15"/>
  <c r="F14" i="15"/>
  <c r="C21" i="15"/>
  <c r="F27" i="15"/>
  <c r="C34" i="15"/>
  <c r="H39" i="15"/>
  <c r="F46" i="15"/>
  <c r="H62" i="15"/>
  <c r="F69" i="15"/>
  <c r="C76" i="15"/>
  <c r="F82" i="15"/>
  <c r="C89" i="15"/>
  <c r="E76" i="15"/>
  <c r="D82" i="15"/>
  <c r="C19" i="15"/>
  <c r="D42" i="15"/>
  <c r="F72" i="15"/>
  <c r="F75" i="15"/>
  <c r="C90" i="15"/>
  <c r="F13" i="15"/>
  <c r="C20" i="15"/>
  <c r="H25" i="15"/>
  <c r="F32" i="15"/>
  <c r="C39" i="15"/>
  <c r="F45" i="15"/>
  <c r="G62" i="15"/>
  <c r="D69" i="15"/>
  <c r="B76" i="15"/>
  <c r="E82" i="15"/>
  <c r="D88" i="15"/>
  <c r="I77" i="15"/>
  <c r="I30" i="15"/>
  <c r="I81" i="15"/>
  <c r="I18" i="15"/>
  <c r="I91" i="15"/>
  <c r="I30" i="8"/>
  <c r="I61" i="15"/>
  <c r="I63" i="15"/>
  <c r="I42" i="15"/>
  <c r="I59" i="15"/>
  <c r="I18" i="8"/>
  <c r="I12" i="8"/>
  <c r="I28" i="8"/>
  <c r="I69" i="15"/>
  <c r="I22" i="15"/>
  <c r="I87" i="15"/>
  <c r="I93" i="15"/>
  <c r="I14" i="15"/>
  <c r="I16" i="15"/>
  <c r="I79" i="15"/>
  <c r="I28" i="15"/>
  <c r="B10" i="12"/>
  <c r="G10" i="12"/>
  <c r="C10" i="12"/>
  <c r="I40" i="8"/>
  <c r="I69" i="8"/>
  <c r="I81" i="8"/>
  <c r="I26" i="8"/>
  <c r="I79" i="8"/>
  <c r="I61" i="8"/>
  <c r="I67" i="8"/>
  <c r="I38" i="8"/>
  <c r="I87" i="8"/>
  <c r="I36" i="8"/>
  <c r="I20" i="8"/>
  <c r="I89" i="8"/>
  <c r="I24" i="8"/>
  <c r="I77" i="8"/>
  <c r="I22" i="8"/>
  <c r="I46" i="8"/>
  <c r="I91" i="8"/>
  <c r="I65" i="8"/>
  <c r="I14" i="8"/>
  <c r="I75" i="8"/>
  <c r="I44" i="8"/>
  <c r="I16" i="8"/>
  <c r="I32" i="8"/>
  <c r="I34" i="8"/>
  <c r="I63" i="8"/>
  <c r="I73" i="8"/>
  <c r="F20" i="12"/>
  <c r="H20" i="12" s="1"/>
  <c r="Q20" i="12"/>
  <c r="Q22" i="12"/>
  <c r="F11" i="12" l="1"/>
  <c r="H11" i="12" s="1"/>
  <c r="A5" i="13"/>
  <c r="B5" i="13" s="1"/>
  <c r="A62" i="13"/>
  <c r="B62" i="13" s="1"/>
  <c r="A42" i="13"/>
  <c r="B42" i="13" s="1"/>
  <c r="A64" i="13"/>
  <c r="B64" i="13" s="1"/>
  <c r="A58" i="13"/>
  <c r="B58" i="13" s="1"/>
  <c r="A44" i="13"/>
  <c r="B44" i="13" s="1"/>
  <c r="A40" i="13"/>
  <c r="B40" i="13" s="1"/>
  <c r="A66" i="13"/>
  <c r="B66" i="13" s="1"/>
  <c r="A46" i="13"/>
  <c r="B46" i="13" s="1"/>
  <c r="A68" i="13"/>
  <c r="B68" i="13" s="1"/>
  <c r="A60" i="13"/>
  <c r="A48" i="13"/>
  <c r="B48" i="13" s="1"/>
  <c r="A50" i="13"/>
  <c r="B50" i="13" s="1"/>
  <c r="A26" i="13"/>
  <c r="A10" i="13"/>
  <c r="A63" i="13"/>
  <c r="A47" i="13"/>
  <c r="A33" i="13"/>
  <c r="B33" i="13" s="1"/>
  <c r="A25" i="13"/>
  <c r="B25" i="13" s="1"/>
  <c r="A32" i="13"/>
  <c r="A13" i="13"/>
  <c r="B13" i="13" s="1"/>
  <c r="A8" i="13"/>
  <c r="A16" i="13"/>
  <c r="A61" i="13"/>
  <c r="A69" i="13"/>
  <c r="A45" i="13"/>
  <c r="A30" i="13"/>
  <c r="A15" i="13"/>
  <c r="B15" i="13" s="1"/>
  <c r="A14" i="13"/>
  <c r="A27" i="13"/>
  <c r="B27" i="13" s="1"/>
  <c r="A7" i="13"/>
  <c r="B7" i="13" s="1"/>
  <c r="A67" i="13"/>
  <c r="A43" i="13"/>
  <c r="A51" i="13"/>
  <c r="A29" i="13"/>
  <c r="A28" i="13"/>
  <c r="A23" i="13"/>
  <c r="B23" i="13" s="1"/>
  <c r="A9" i="13"/>
  <c r="B9" i="13" s="1"/>
  <c r="A12" i="13"/>
  <c r="F2" i="20"/>
  <c r="A65" i="13"/>
  <c r="A49" i="13"/>
  <c r="A31" i="13"/>
  <c r="B31" i="13" s="1"/>
  <c r="A34" i="13"/>
  <c r="A11" i="13"/>
  <c r="A6" i="13"/>
  <c r="B60" i="13"/>
  <c r="A59" i="13"/>
  <c r="A24" i="13"/>
  <c r="E2" i="20"/>
  <c r="A41" i="13"/>
  <c r="H6" i="20"/>
  <c r="J8" i="20"/>
  <c r="F8" i="20"/>
  <c r="I6" i="20"/>
  <c r="E6" i="20"/>
  <c r="G8" i="20"/>
  <c r="J6" i="20"/>
  <c r="F6" i="20"/>
  <c r="H8" i="20"/>
  <c r="G6" i="20"/>
  <c r="I8" i="20"/>
  <c r="E8" i="20"/>
  <c r="J2" i="20"/>
  <c r="H2" i="20"/>
  <c r="I2" i="20"/>
  <c r="G2" i="20"/>
  <c r="E4" i="20"/>
  <c r="J4" i="20"/>
  <c r="H4" i="20"/>
  <c r="I4" i="20"/>
  <c r="G4" i="20"/>
  <c r="F4" i="20"/>
  <c r="O11" i="12"/>
  <c r="Q11" i="12" s="1"/>
  <c r="O10" i="12"/>
  <c r="Q10" i="12" s="1"/>
  <c r="O14" i="12"/>
  <c r="Q14" i="12" s="1"/>
  <c r="O15" i="12"/>
  <c r="Q15" i="12" s="1"/>
  <c r="O5" i="12"/>
  <c r="Q5" i="12" s="1"/>
  <c r="O12" i="12"/>
  <c r="Q12" i="12" s="1"/>
  <c r="O9" i="12"/>
  <c r="Q9" i="12" s="1"/>
  <c r="O3" i="12"/>
  <c r="Q3" i="12" s="1"/>
  <c r="F7" i="12"/>
  <c r="H7" i="12" s="1"/>
  <c r="F16" i="12"/>
  <c r="H16" i="12" s="1"/>
  <c r="O4" i="12"/>
  <c r="Q4" i="12" s="1"/>
  <c r="F18" i="12"/>
  <c r="H18" i="12" s="1"/>
  <c r="F13" i="12"/>
  <c r="H13" i="12" s="1"/>
  <c r="F14" i="12"/>
  <c r="H14" i="12" s="1"/>
  <c r="H25" i="12"/>
  <c r="O8" i="12"/>
  <c r="Q8" i="12" s="1"/>
  <c r="H6" i="12"/>
  <c r="H28" i="12"/>
  <c r="H5" i="12"/>
  <c r="F8" i="12"/>
  <c r="H8" i="12" s="1"/>
  <c r="H26" i="12"/>
  <c r="F4" i="12"/>
  <c r="H4" i="12" s="1"/>
  <c r="H17" i="12"/>
  <c r="F3" i="12"/>
  <c r="H3" i="12" s="1"/>
  <c r="H15" i="12"/>
  <c r="H27" i="12"/>
  <c r="Q18" i="12"/>
  <c r="O17" i="12"/>
  <c r="Q17" i="12" s="1"/>
  <c r="Q19" i="12"/>
  <c r="F9" i="12"/>
  <c r="H9" i="12" s="1"/>
  <c r="F19" i="12"/>
  <c r="H19" i="12" s="1"/>
  <c r="F12" i="12"/>
  <c r="H12" i="12" s="1"/>
  <c r="O16" i="12"/>
  <c r="Q16" i="12" s="1"/>
  <c r="O6" i="12"/>
  <c r="Q6" i="12" s="1"/>
  <c r="O13" i="12"/>
  <c r="Q13" i="12" s="1"/>
  <c r="O7" i="12"/>
  <c r="Q7" i="12" s="1"/>
  <c r="H10" i="12"/>
  <c r="B30" i="19" l="1"/>
  <c r="AS44" i="5"/>
  <c r="B30" i="9"/>
  <c r="BD44" i="5"/>
  <c r="B34" i="19"/>
  <c r="B34" i="9"/>
  <c r="B32" i="19"/>
  <c r="B32" i="9"/>
  <c r="B36" i="19"/>
  <c r="B36" i="9"/>
  <c r="B28" i="19"/>
  <c r="AS42" i="5"/>
  <c r="BD42" i="5"/>
  <c r="B28" i="9"/>
  <c r="B38" i="19"/>
  <c r="B38" i="9"/>
  <c r="C34" i="7" l="1"/>
  <c r="Q33" i="7" s="1"/>
  <c r="B11" i="13" s="1"/>
  <c r="C34" i="14"/>
  <c r="C38" i="14"/>
  <c r="C38" i="7"/>
  <c r="Q37" i="7" s="1"/>
  <c r="B29" i="13" s="1"/>
</calcChain>
</file>

<file path=xl/comments1.xml><?xml version="1.0" encoding="utf-8"?>
<comments xmlns="http://schemas.openxmlformats.org/spreadsheetml/2006/main">
  <authors>
    <author>佐々木　済通</author>
    <author xml:space="preserve">平野　毅 </author>
    <author>平野　毅</author>
  </authors>
  <commentList>
    <comment ref="AH10" authorId="0" shapeId="0">
      <text>
        <r>
          <rPr>
            <sz val="12"/>
            <color indexed="81"/>
            <rFont val="ＭＳ ゴシック"/>
            <family val="3"/>
            <charset val="128"/>
          </rPr>
          <t>リレーに出場の場合
　</t>
        </r>
        <r>
          <rPr>
            <b/>
            <sz val="12"/>
            <color indexed="10"/>
            <rFont val="ＭＳ ゴシック"/>
            <family val="3"/>
            <charset val="128"/>
          </rPr>
          <t>低学年R1～R6　共通R1～R6</t>
        </r>
        <r>
          <rPr>
            <sz val="12"/>
            <color indexed="81"/>
            <rFont val="ＭＳ ゴシック"/>
            <family val="3"/>
            <charset val="128"/>
          </rPr>
          <t xml:space="preserve">
どちらかを選択入力してください
登録メンバーをR1～R6まで最大6名登録できます
リレー個票には記録のみ入力してください
</t>
        </r>
      </text>
    </comment>
    <comment ref="L11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①　はじめの２マスには，分または㍍を
　　２分　→　02
　　１㍍　→　01  </t>
        </r>
        <r>
          <rPr>
            <b/>
            <sz val="12"/>
            <color indexed="10"/>
            <rFont val="ＭＳ Ｐゴシック"/>
            <family val="3"/>
            <charset val="128"/>
          </rPr>
          <t>必ず２桁で！！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②　二つ目の２マスには，秒または㌢を
　　３秒　→　03
　　５㌢　→　05  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必ず２桁で！！
</t>
        </r>
        <r>
          <rPr>
            <b/>
            <sz val="12"/>
            <color indexed="81"/>
            <rFont val="ＭＳ Ｐゴシック"/>
            <family val="3"/>
            <charset val="128"/>
          </rPr>
          <t>③　最後の２マスには，秒以下を
　　百分の一計時は２桁入力
　　十分の一計時は
　　はじめの１マスだけに入力し，最後の１マスを消す
④　</t>
        </r>
        <r>
          <rPr>
            <b/>
            <sz val="12"/>
            <color indexed="10"/>
            <rFont val="ＭＳ Ｐゴシック"/>
            <family val="3"/>
            <charset val="128"/>
          </rPr>
          <t>フィールドの記録は最後の２マスは入力しない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　　最後の２マスの00を消す
⑤　</t>
        </r>
        <r>
          <rPr>
            <b/>
            <sz val="12"/>
            <color indexed="10"/>
            <rFont val="ＭＳ Ｐゴシック"/>
            <family val="3"/>
            <charset val="128"/>
          </rPr>
          <t>四種競技の得点は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　  2467点　→　２４分or㍍６７秒or㌢と入力
　　</t>
        </r>
        <r>
          <rPr>
            <b/>
            <sz val="12"/>
            <color indexed="10"/>
            <rFont val="ＭＳ Ｐゴシック"/>
            <family val="3"/>
            <charset val="128"/>
          </rPr>
          <t>後ろ２マスは入力しないで00を消す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Y11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①　はじめの２マスには，分または㍍を
　　２分　→　02
　　１㍍　→　01  </t>
        </r>
        <r>
          <rPr>
            <b/>
            <sz val="12"/>
            <color indexed="10"/>
            <rFont val="ＭＳ Ｐゴシック"/>
            <family val="3"/>
            <charset val="128"/>
          </rPr>
          <t>必ず２桁で！！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②　二つ目の２マスには，秒または㌢を
　　３秒　→　03
　　５㌢　→　05  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必ず２桁で！！
</t>
        </r>
        <r>
          <rPr>
            <b/>
            <sz val="12"/>
            <color indexed="81"/>
            <rFont val="ＭＳ Ｐゴシック"/>
            <family val="3"/>
            <charset val="128"/>
          </rPr>
          <t>③　最後の２マスには，秒以下を
　　百分の一計時は２桁入力
　　十分の一計時は
　　はじめの１マスだけに入力し，最後の１マスを消す
④　</t>
        </r>
        <r>
          <rPr>
            <b/>
            <sz val="12"/>
            <color indexed="10"/>
            <rFont val="ＭＳ Ｐゴシック"/>
            <family val="3"/>
            <charset val="128"/>
          </rPr>
          <t>フィールドの記録は最後の２マスは入力しない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　　最後の２マスの00を消す
⑤　</t>
        </r>
        <r>
          <rPr>
            <b/>
            <sz val="12"/>
            <color indexed="10"/>
            <rFont val="ＭＳ Ｐゴシック"/>
            <family val="3"/>
            <charset val="128"/>
          </rPr>
          <t>四種競技の得点は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　  2467点　→　２４分or㍍６７秒or㌢と入力
　　</t>
        </r>
        <r>
          <rPr>
            <b/>
            <sz val="12"/>
            <color indexed="10"/>
            <rFont val="ＭＳ Ｐゴシック"/>
            <family val="3"/>
            <charset val="128"/>
          </rPr>
          <t>後ろ２マスは入力しないで00を消す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16" authorId="2" shapeId="0">
      <text>
        <r>
          <rPr>
            <sz val="12"/>
            <color indexed="10"/>
            <rFont val="ＭＳ ゴシック"/>
            <family val="3"/>
            <charset val="128"/>
          </rPr>
          <t>氏名は全角６文字
　松井　　秀喜
　佐々木　○○
　○○　　　○　　
　　のように</t>
        </r>
        <r>
          <rPr>
            <b/>
            <sz val="12"/>
            <color indexed="10"/>
            <rFont val="ＭＳ ゴシック"/>
            <family val="3"/>
            <charset val="128"/>
          </rPr>
          <t>そろえること</t>
        </r>
        <r>
          <rPr>
            <sz val="12"/>
            <color indexed="10"/>
            <rFont val="ＭＳ ゴシック"/>
            <family val="3"/>
            <charset val="128"/>
          </rPr>
          <t xml:space="preserve">
　</t>
        </r>
        <r>
          <rPr>
            <b/>
            <sz val="12"/>
            <color indexed="10"/>
            <rFont val="ＭＳ ゴシック"/>
            <family val="3"/>
            <charset val="128"/>
          </rPr>
          <t>６文字以外は入力出来ません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C16" authorId="2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D16" authorId="2" shapeId="0">
      <text>
        <r>
          <rPr>
            <sz val="12"/>
            <color indexed="10"/>
            <rFont val="ＭＳ ゴシック"/>
            <family val="3"/>
            <charset val="128"/>
          </rPr>
          <t>半角で入力し，姓と名は</t>
        </r>
        <r>
          <rPr>
            <b/>
            <sz val="12"/>
            <color indexed="10"/>
            <rFont val="ＭＳ ゴシック"/>
            <family val="3"/>
            <charset val="128"/>
          </rPr>
          <t>半角あける</t>
        </r>
        <r>
          <rPr>
            <sz val="12"/>
            <color indexed="10"/>
            <rFont val="ＭＳ ゴシック"/>
            <family val="3"/>
            <charset val="128"/>
          </rPr>
          <t xml:space="preserve">
　ﾏﾂｲ ﾋﾃﾞｷ
　　</t>
        </r>
      </text>
    </comment>
    <comment ref="E16" authorId="2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G16" authorId="2" shapeId="0">
      <text>
        <r>
          <rPr>
            <sz val="12"/>
            <color indexed="10"/>
            <rFont val="ＭＳ ゴシック"/>
            <family val="3"/>
            <charset val="128"/>
          </rPr>
          <t>半角で入力</t>
        </r>
      </text>
    </comment>
    <comment ref="H16" authorId="2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I16" authorId="2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J16" authorId="2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U16" authorId="2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V16" authorId="2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W16" authorId="2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B19" authorId="2" shapeId="0">
      <text>
        <r>
          <rPr>
            <sz val="12"/>
            <color indexed="10"/>
            <rFont val="ＭＳ ゴシック"/>
            <family val="3"/>
            <charset val="128"/>
          </rPr>
          <t>氏名は全角６文字
　松井　　秀喜
　佐々木　○○
　○○　　　○　　
　　のように</t>
        </r>
        <r>
          <rPr>
            <b/>
            <sz val="12"/>
            <color indexed="10"/>
            <rFont val="ＭＳ ゴシック"/>
            <family val="3"/>
            <charset val="128"/>
          </rPr>
          <t>そろえること</t>
        </r>
        <r>
          <rPr>
            <sz val="12"/>
            <color indexed="10"/>
            <rFont val="ＭＳ ゴシック"/>
            <family val="3"/>
            <charset val="128"/>
          </rPr>
          <t xml:space="preserve">
　</t>
        </r>
        <r>
          <rPr>
            <b/>
            <sz val="12"/>
            <color indexed="10"/>
            <rFont val="ＭＳ ゴシック"/>
            <family val="3"/>
            <charset val="128"/>
          </rPr>
          <t>６文字以外は入力出来ません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C19" authorId="2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B22" authorId="2" shapeId="0">
      <text>
        <r>
          <rPr>
            <sz val="12"/>
            <color indexed="10"/>
            <rFont val="ＭＳ ゴシック"/>
            <family val="3"/>
            <charset val="128"/>
          </rPr>
          <t>氏名は全角６文字
　松井　　秀喜
　佐々木　○○
　○○　　　○　　
　　のように</t>
        </r>
        <r>
          <rPr>
            <b/>
            <sz val="12"/>
            <color indexed="10"/>
            <rFont val="ＭＳ ゴシック"/>
            <family val="3"/>
            <charset val="128"/>
          </rPr>
          <t>そろえること</t>
        </r>
        <r>
          <rPr>
            <sz val="12"/>
            <color indexed="10"/>
            <rFont val="ＭＳ ゴシック"/>
            <family val="3"/>
            <charset val="128"/>
          </rPr>
          <t xml:space="preserve">
　</t>
        </r>
        <r>
          <rPr>
            <b/>
            <sz val="12"/>
            <color indexed="10"/>
            <rFont val="ＭＳ ゴシック"/>
            <family val="3"/>
            <charset val="128"/>
          </rPr>
          <t>６文字以外は入力出来ません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C22" authorId="2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  <comment ref="B25" authorId="2" shapeId="0">
      <text>
        <r>
          <rPr>
            <sz val="12"/>
            <color indexed="10"/>
            <rFont val="ＭＳ ゴシック"/>
            <family val="3"/>
            <charset val="128"/>
          </rPr>
          <t>氏名は全角６文字
　松井　　秀喜
　佐々木　○○
　○○　　　○　　
　　のように</t>
        </r>
        <r>
          <rPr>
            <b/>
            <sz val="12"/>
            <color indexed="10"/>
            <rFont val="ＭＳ ゴシック"/>
            <family val="3"/>
            <charset val="128"/>
          </rPr>
          <t>そろえること</t>
        </r>
        <r>
          <rPr>
            <sz val="12"/>
            <color indexed="10"/>
            <rFont val="ＭＳ ゴシック"/>
            <family val="3"/>
            <charset val="128"/>
          </rPr>
          <t xml:space="preserve">
　</t>
        </r>
        <r>
          <rPr>
            <b/>
            <sz val="12"/>
            <color indexed="10"/>
            <rFont val="ＭＳ ゴシック"/>
            <family val="3"/>
            <charset val="128"/>
          </rPr>
          <t>６文字以外は入力出来ません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C25" authorId="2" shapeId="0">
      <text>
        <r>
          <rPr>
            <sz val="12"/>
            <color indexed="10"/>
            <rFont val="ＭＳ Ｐゴシック"/>
            <family val="3"/>
            <charset val="128"/>
          </rPr>
          <t xml:space="preserve">選択入力してください
</t>
        </r>
      </text>
    </comment>
  </commentList>
</comments>
</file>

<file path=xl/sharedStrings.xml><?xml version="1.0" encoding="utf-8"?>
<sst xmlns="http://schemas.openxmlformats.org/spreadsheetml/2006/main" count="2042" uniqueCount="1108">
  <si>
    <t>大会名</t>
    <rPh sb="0" eb="2">
      <t>タイカイ</t>
    </rPh>
    <rPh sb="2" eb="3">
      <t>メイ</t>
    </rPh>
    <phoneticPr fontId="2"/>
  </si>
  <si>
    <t>【申込日】</t>
    <rPh sb="1" eb="3">
      <t>モウシコミ</t>
    </rPh>
    <rPh sb="3" eb="4">
      <t>ヒ</t>
    </rPh>
    <phoneticPr fontId="2"/>
  </si>
  <si>
    <t>〒住所</t>
    <rPh sb="1" eb="3">
      <t>ジュウショ</t>
    </rPh>
    <phoneticPr fontId="2"/>
  </si>
  <si>
    <t>電話</t>
    <rPh sb="0" eb="2">
      <t>デンワ</t>
    </rPh>
    <phoneticPr fontId="2"/>
  </si>
  <si>
    <t>所属長</t>
    <rPh sb="0" eb="2">
      <t>ショゾク</t>
    </rPh>
    <rPh sb="2" eb="3">
      <t>チョウ</t>
    </rPh>
    <phoneticPr fontId="2"/>
  </si>
  <si>
    <t>顧問</t>
    <rPh sb="0" eb="2">
      <t>コモン</t>
    </rPh>
    <phoneticPr fontId="2"/>
  </si>
  <si>
    <t>整理番号</t>
    <rPh sb="0" eb="2">
      <t>セイリ</t>
    </rPh>
    <rPh sb="2" eb="4">
      <t>バンゴウ</t>
    </rPh>
    <phoneticPr fontId="2"/>
  </si>
  <si>
    <t>フリガナ</t>
  </si>
  <si>
    <t>種目1</t>
    <rPh sb="0" eb="2">
      <t>シュモク</t>
    </rPh>
    <phoneticPr fontId="2"/>
  </si>
  <si>
    <t>種目2</t>
    <rPh sb="0" eb="2">
      <t>シュモク</t>
    </rPh>
    <phoneticPr fontId="2"/>
  </si>
  <si>
    <t>リレー出場　　　　記入欄</t>
    <rPh sb="3" eb="5">
      <t>シュツジョウ</t>
    </rPh>
    <rPh sb="9" eb="12">
      <t>キニュウラン</t>
    </rPh>
    <phoneticPr fontId="2"/>
  </si>
  <si>
    <t>学校名</t>
    <rPh sb="0" eb="2">
      <t>ガッコウ</t>
    </rPh>
    <rPh sb="2" eb="3">
      <t>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</si>
  <si>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</si>
  <si>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</si>
  <si>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032002</t>
  </si>
  <si>
    <t>032003</t>
  </si>
  <si>
    <t>032004</t>
  </si>
  <si>
    <t>032005</t>
  </si>
  <si>
    <t>032006</t>
  </si>
  <si>
    <t>032007</t>
  </si>
  <si>
    <t>032008</t>
  </si>
  <si>
    <t>032009</t>
  </si>
  <si>
    <t>032010</t>
  </si>
  <si>
    <t>032011</t>
  </si>
  <si>
    <t>032012</t>
  </si>
  <si>
    <t>032013</t>
  </si>
  <si>
    <t>032014</t>
  </si>
  <si>
    <t>032015</t>
  </si>
  <si>
    <t>032016</t>
  </si>
  <si>
    <t>032017</t>
  </si>
  <si>
    <t>032018</t>
  </si>
  <si>
    <t>032019</t>
  </si>
  <si>
    <t>032020</t>
  </si>
  <si>
    <t>032021</t>
  </si>
  <si>
    <t>032022</t>
  </si>
  <si>
    <t>032023</t>
  </si>
  <si>
    <t>032024</t>
  </si>
  <si>
    <t>032025</t>
  </si>
  <si>
    <t>032026</t>
  </si>
  <si>
    <t>032028</t>
  </si>
  <si>
    <t>032030</t>
  </si>
  <si>
    <t>032032</t>
  </si>
  <si>
    <t>032033</t>
  </si>
  <si>
    <t>032034</t>
  </si>
  <si>
    <t>032035</t>
  </si>
  <si>
    <t>032036</t>
  </si>
  <si>
    <t>032037</t>
  </si>
  <si>
    <t>032038</t>
  </si>
  <si>
    <t>032039</t>
  </si>
  <si>
    <t>032040</t>
  </si>
  <si>
    <t>032041</t>
  </si>
  <si>
    <t>032042</t>
  </si>
  <si>
    <t>032043</t>
  </si>
  <si>
    <t>032044</t>
  </si>
  <si>
    <t>032045</t>
  </si>
  <si>
    <t>032046</t>
  </si>
  <si>
    <t>032048</t>
  </si>
  <si>
    <t>032049</t>
  </si>
  <si>
    <t>032050</t>
  </si>
  <si>
    <t>032051</t>
  </si>
  <si>
    <t>032052</t>
  </si>
  <si>
    <t>032054</t>
  </si>
  <si>
    <t>032055</t>
  </si>
  <si>
    <t>032056</t>
  </si>
  <si>
    <t>032057</t>
  </si>
  <si>
    <t>032058</t>
  </si>
  <si>
    <t>032059</t>
  </si>
  <si>
    <t>032060</t>
  </si>
  <si>
    <t>032061</t>
  </si>
  <si>
    <t>032062</t>
  </si>
  <si>
    <t>032063</t>
  </si>
  <si>
    <t>032066</t>
  </si>
  <si>
    <t>032067</t>
  </si>
  <si>
    <t>032068</t>
  </si>
  <si>
    <t>032069</t>
  </si>
  <si>
    <t>032070</t>
  </si>
  <si>
    <t>032071</t>
  </si>
  <si>
    <t>032072</t>
  </si>
  <si>
    <t>032073</t>
  </si>
  <si>
    <t>032074</t>
  </si>
  <si>
    <t>032075</t>
  </si>
  <si>
    <t>032076</t>
  </si>
  <si>
    <t>032077</t>
  </si>
  <si>
    <t>032078</t>
  </si>
  <si>
    <t>032082</t>
  </si>
  <si>
    <t>032083</t>
  </si>
  <si>
    <t>032084</t>
  </si>
  <si>
    <t>032085</t>
  </si>
  <si>
    <t>032087</t>
  </si>
  <si>
    <t>032088</t>
  </si>
  <si>
    <t>032089</t>
  </si>
  <si>
    <t>032090</t>
  </si>
  <si>
    <t>032091</t>
  </si>
  <si>
    <t>032092</t>
  </si>
  <si>
    <t>032094</t>
  </si>
  <si>
    <t>032095</t>
  </si>
  <si>
    <t>032096</t>
  </si>
  <si>
    <t>032097</t>
  </si>
  <si>
    <t>032099</t>
  </si>
  <si>
    <t>032100</t>
  </si>
  <si>
    <t>032101</t>
  </si>
  <si>
    <t>032102</t>
  </si>
  <si>
    <t>032103</t>
  </si>
  <si>
    <t>032104</t>
  </si>
  <si>
    <t>032105</t>
  </si>
  <si>
    <t>032106</t>
  </si>
  <si>
    <t>032108</t>
  </si>
  <si>
    <t>032109</t>
  </si>
  <si>
    <t>032110</t>
  </si>
  <si>
    <t>032112</t>
  </si>
  <si>
    <t>032113</t>
  </si>
  <si>
    <t>032115</t>
  </si>
  <si>
    <t>032116</t>
  </si>
  <si>
    <t>032117</t>
  </si>
  <si>
    <t>032118</t>
  </si>
  <si>
    <t>032119</t>
  </si>
  <si>
    <t>032120</t>
  </si>
  <si>
    <t>032122</t>
  </si>
  <si>
    <t>032123</t>
  </si>
  <si>
    <t>032124</t>
  </si>
  <si>
    <t>032125</t>
  </si>
  <si>
    <t>032128</t>
  </si>
  <si>
    <t>032129</t>
  </si>
  <si>
    <t>032130</t>
  </si>
  <si>
    <t>032131</t>
  </si>
  <si>
    <t>032132</t>
  </si>
  <si>
    <t>032134</t>
  </si>
  <si>
    <t>032136</t>
  </si>
  <si>
    <t>032137</t>
  </si>
  <si>
    <t>032138</t>
  </si>
  <si>
    <t>032140</t>
  </si>
  <si>
    <t>032143</t>
  </si>
  <si>
    <t>032146</t>
  </si>
  <si>
    <t>032148</t>
  </si>
  <si>
    <t>032150</t>
  </si>
  <si>
    <t>032151</t>
  </si>
  <si>
    <t>032152</t>
  </si>
  <si>
    <t>032153</t>
  </si>
  <si>
    <t>032154</t>
  </si>
  <si>
    <t>032155</t>
  </si>
  <si>
    <t>032156</t>
  </si>
  <si>
    <t>032158</t>
  </si>
  <si>
    <t>032159</t>
  </si>
  <si>
    <t>032161</t>
  </si>
  <si>
    <t>032162</t>
  </si>
  <si>
    <t>032164</t>
  </si>
  <si>
    <t>032165</t>
  </si>
  <si>
    <t>032166</t>
  </si>
  <si>
    <t>032167</t>
  </si>
  <si>
    <t>032169</t>
  </si>
  <si>
    <t>032170</t>
  </si>
  <si>
    <t>032171</t>
  </si>
  <si>
    <t>032172</t>
  </si>
  <si>
    <t>032173</t>
  </si>
  <si>
    <t>032174</t>
  </si>
  <si>
    <t>032177</t>
  </si>
  <si>
    <t>032178</t>
  </si>
  <si>
    <t>032179</t>
  </si>
  <si>
    <t>032181</t>
  </si>
  <si>
    <t>032184</t>
  </si>
  <si>
    <t>032186</t>
  </si>
  <si>
    <t>032187</t>
  </si>
  <si>
    <t>032189</t>
  </si>
  <si>
    <t>032191</t>
  </si>
  <si>
    <t>032192</t>
  </si>
  <si>
    <t>032193</t>
  </si>
  <si>
    <t>032194</t>
  </si>
  <si>
    <t>032195</t>
  </si>
  <si>
    <t>032198</t>
  </si>
  <si>
    <t>032200</t>
  </si>
  <si>
    <t>032201</t>
  </si>
  <si>
    <t>032202</t>
  </si>
  <si>
    <t>032203</t>
  </si>
  <si>
    <t>032204</t>
  </si>
  <si>
    <t>032206</t>
  </si>
  <si>
    <t>032210</t>
  </si>
  <si>
    <t>032211</t>
  </si>
  <si>
    <t>032213</t>
  </si>
  <si>
    <t>032215</t>
  </si>
  <si>
    <t>032216</t>
  </si>
  <si>
    <t>032217</t>
  </si>
  <si>
    <t>032225</t>
  </si>
  <si>
    <t>032226</t>
  </si>
  <si>
    <t>032227</t>
  </si>
  <si>
    <t>032228</t>
  </si>
  <si>
    <t>032229</t>
  </si>
  <si>
    <t>032230</t>
  </si>
  <si>
    <t>032231</t>
  </si>
  <si>
    <t>032232</t>
  </si>
  <si>
    <t>〒</t>
    <phoneticPr fontId="3"/>
  </si>
  <si>
    <t>-</t>
    <phoneticPr fontId="3"/>
  </si>
  <si>
    <t>郵便番号</t>
    <rPh sb="0" eb="2">
      <t>ユウビン</t>
    </rPh>
    <rPh sb="2" eb="4">
      <t>バンゴウ</t>
    </rPh>
    <phoneticPr fontId="3"/>
  </si>
  <si>
    <t>学校名</t>
    <rPh sb="0" eb="2">
      <t>ガッコウ</t>
    </rPh>
    <rPh sb="2" eb="3">
      <t>ナ</t>
    </rPh>
    <phoneticPr fontId="2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</si>
  <si>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</si>
  <si>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</si>
  <si>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</si>
  <si>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</si>
  <si>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No.</t>
    <phoneticPr fontId="3"/>
  </si>
  <si>
    <r>
      <t>氏名　</t>
    </r>
    <r>
      <rPr>
        <sz val="9"/>
        <rFont val="ＭＳ ゴシック"/>
        <family val="3"/>
        <charset val="128"/>
      </rPr>
      <t>(学年)</t>
    </r>
    <rPh sb="0" eb="1">
      <t>シ</t>
    </rPh>
    <rPh sb="1" eb="2">
      <t>メイ</t>
    </rPh>
    <phoneticPr fontId="2"/>
  </si>
  <si>
    <t>参加申込一覧表</t>
    <rPh sb="0" eb="2">
      <t>サンカ</t>
    </rPh>
    <rPh sb="2" eb="4">
      <t>モウシコミ</t>
    </rPh>
    <rPh sb="4" eb="7">
      <t>イチランヒョウ</t>
    </rPh>
    <phoneticPr fontId="2"/>
  </si>
  <si>
    <t>大会名</t>
    <rPh sb="0" eb="3">
      <t>タイカイメイ</t>
    </rPh>
    <phoneticPr fontId="3"/>
  </si>
  <si>
    <t>選択してください</t>
    <rPh sb="0" eb="2">
      <t>センタク</t>
    </rPh>
    <phoneticPr fontId="3"/>
  </si>
  <si>
    <t>←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</si>
  <si>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</si>
  <si>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</si>
  <si>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</si>
  <si>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</si>
  <si>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</si>
  <si>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</si>
  <si>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</si>
  <si>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</si>
  <si>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</si>
  <si>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ＭＣコード</t>
    <phoneticPr fontId="3"/>
  </si>
  <si>
    <t>大宮</t>
    <rPh sb="0" eb="2">
      <t>オオミヤ</t>
    </rPh>
    <phoneticPr fontId="18"/>
  </si>
  <si>
    <t>選手登録（リレーだけの選手はここだけ）</t>
    <rPh sb="0" eb="2">
      <t>センシュ</t>
    </rPh>
    <rPh sb="2" eb="4">
      <t>トウロク</t>
    </rPh>
    <rPh sb="11" eb="13">
      <t>センシュ</t>
    </rPh>
    <phoneticPr fontId="12"/>
  </si>
  <si>
    <t>１種目の登録</t>
    <rPh sb="1" eb="3">
      <t>シュモク</t>
    </rPh>
    <rPh sb="4" eb="6">
      <t>トウロク</t>
    </rPh>
    <phoneticPr fontId="12"/>
  </si>
  <si>
    <t>２種目の登録</t>
    <rPh sb="1" eb="3">
      <t>シュモク</t>
    </rPh>
    <rPh sb="4" eb="6">
      <t>トウロク</t>
    </rPh>
    <phoneticPr fontId="12"/>
  </si>
  <si>
    <t>漢字氏名</t>
    <rPh sb="0" eb="2">
      <t>カンジ</t>
    </rPh>
    <rPh sb="2" eb="4">
      <t>シメイ</t>
    </rPh>
    <phoneticPr fontId="12"/>
  </si>
  <si>
    <t>学年</t>
    <rPh sb="0" eb="2">
      <t>ガクネン</t>
    </rPh>
    <phoneticPr fontId="12"/>
  </si>
  <si>
    <t>ｶﾀｶﾅ氏名</t>
    <rPh sb="4" eb="6">
      <t>シメイ</t>
    </rPh>
    <phoneticPr fontId="12"/>
  </si>
  <si>
    <t>性</t>
    <rPh sb="0" eb="1">
      <t>セイ</t>
    </rPh>
    <phoneticPr fontId="12"/>
  </si>
  <si>
    <t>ＳＸ</t>
    <phoneticPr fontId="12"/>
  </si>
  <si>
    <t>ﾅﾝﾊﾞｰ</t>
    <phoneticPr fontId="12"/>
  </si>
  <si>
    <t>種目</t>
    <rPh sb="0" eb="2">
      <t>シュモク</t>
    </rPh>
    <phoneticPr fontId="12"/>
  </si>
  <si>
    <t>S1C</t>
    <phoneticPr fontId="12"/>
  </si>
  <si>
    <t>種別</t>
    <rPh sb="0" eb="2">
      <t>シュベツ</t>
    </rPh>
    <phoneticPr fontId="12"/>
  </si>
  <si>
    <t>S1SC</t>
    <phoneticPr fontId="12"/>
  </si>
  <si>
    <t>記録</t>
    <rPh sb="0" eb="2">
      <t>キロク</t>
    </rPh>
    <phoneticPr fontId="12"/>
  </si>
  <si>
    <t>S1</t>
    <phoneticPr fontId="12"/>
  </si>
  <si>
    <t>S2C</t>
    <phoneticPr fontId="12"/>
  </si>
  <si>
    <t>S2SC</t>
    <phoneticPr fontId="12"/>
  </si>
  <si>
    <t>S2</t>
    <phoneticPr fontId="12"/>
  </si>
  <si>
    <t>例</t>
    <rPh sb="0" eb="1">
      <t>レイ</t>
    </rPh>
    <phoneticPr fontId="12"/>
  </si>
  <si>
    <t>(1)</t>
  </si>
  <si>
    <t>男</t>
    <rPh sb="0" eb="1">
      <t>オトコ</t>
    </rPh>
    <phoneticPr fontId="12"/>
  </si>
  <si>
    <t>100ｍ</t>
  </si>
  <si>
    <t>1年</t>
    <rPh sb="1" eb="2">
      <t>ネン</t>
    </rPh>
    <phoneticPr fontId="12"/>
  </si>
  <si>
    <t>3000ｍ</t>
  </si>
  <si>
    <t>共通</t>
    <rPh sb="0" eb="2">
      <t>キョウツウ</t>
    </rPh>
    <phoneticPr fontId="12"/>
  </si>
  <si>
    <t>フィールド</t>
    <phoneticPr fontId="12"/>
  </si>
  <si>
    <t>(3)</t>
  </si>
  <si>
    <t>ﾌｨｰﾙﾄﾞ</t>
    <phoneticPr fontId="12"/>
  </si>
  <si>
    <t>走幅跳</t>
    <rPh sb="0" eb="1">
      <t>ハシ</t>
    </rPh>
    <rPh sb="1" eb="3">
      <t>ハバト</t>
    </rPh>
    <phoneticPr fontId="12"/>
  </si>
  <si>
    <t>走高跳</t>
    <rPh sb="0" eb="1">
      <t>ハシ</t>
    </rPh>
    <rPh sb="1" eb="3">
      <t>タカト</t>
    </rPh>
    <phoneticPr fontId="12"/>
  </si>
  <si>
    <t>混成</t>
    <rPh sb="0" eb="2">
      <t>コンセイ</t>
    </rPh>
    <phoneticPr fontId="12"/>
  </si>
  <si>
    <t>(2)</t>
  </si>
  <si>
    <t>ｺﾝｾｲ</t>
    <phoneticPr fontId="12"/>
  </si>
  <si>
    <t>女</t>
    <rPh sb="0" eb="1">
      <t>オンナ</t>
    </rPh>
    <phoneticPr fontId="12"/>
  </si>
  <si>
    <t>女－四種</t>
    <rPh sb="0" eb="1">
      <t>ジョ</t>
    </rPh>
    <rPh sb="2" eb="3">
      <t>ヨン</t>
    </rPh>
    <rPh sb="3" eb="4">
      <t>シュ</t>
    </rPh>
    <phoneticPr fontId="17"/>
  </si>
  <si>
    <t>ﾘﾚｰﾉﾐ</t>
    <phoneticPr fontId="12"/>
  </si>
  <si>
    <t>(1)</t>
    <phoneticPr fontId="12"/>
  </si>
  <si>
    <t>100ｍ</t>
    <phoneticPr fontId="12"/>
  </si>
  <si>
    <t>分</t>
    <rPh sb="0" eb="1">
      <t>フン</t>
    </rPh>
    <phoneticPr fontId="12"/>
  </si>
  <si>
    <t>秒</t>
    <rPh sb="0" eb="1">
      <t>ビョウ</t>
    </rPh>
    <phoneticPr fontId="12"/>
  </si>
  <si>
    <t>北上北</t>
    <rPh sb="0" eb="2">
      <t>キタカミ</t>
    </rPh>
    <rPh sb="2" eb="3">
      <t>キタ</t>
    </rPh>
    <phoneticPr fontId="18"/>
  </si>
  <si>
    <t>(2)</t>
    <phoneticPr fontId="12"/>
  </si>
  <si>
    <t>200ｍ</t>
    <phoneticPr fontId="12"/>
  </si>
  <si>
    <t>2年</t>
    <rPh sb="1" eb="2">
      <t>ネン</t>
    </rPh>
    <phoneticPr fontId="12"/>
  </si>
  <si>
    <t>仙北</t>
    <rPh sb="0" eb="2">
      <t>センボク</t>
    </rPh>
    <phoneticPr fontId="18"/>
  </si>
  <si>
    <t>(3)</t>
    <phoneticPr fontId="12"/>
  </si>
  <si>
    <t>400ｍ</t>
    <phoneticPr fontId="12"/>
  </si>
  <si>
    <t>3年</t>
    <rPh sb="1" eb="2">
      <t>ネン</t>
    </rPh>
    <phoneticPr fontId="12"/>
  </si>
  <si>
    <t>江釣子</t>
    <rPh sb="0" eb="3">
      <t>エヅリコ</t>
    </rPh>
    <phoneticPr fontId="18"/>
  </si>
  <si>
    <t>800ｍ</t>
    <phoneticPr fontId="12"/>
  </si>
  <si>
    <t>2･3年</t>
    <rPh sb="3" eb="4">
      <t>ネン</t>
    </rPh>
    <phoneticPr fontId="12"/>
  </si>
  <si>
    <t>盛岡河南</t>
    <rPh sb="0" eb="2">
      <t>モリオカ</t>
    </rPh>
    <rPh sb="2" eb="4">
      <t>カナン</t>
    </rPh>
    <phoneticPr fontId="18"/>
  </si>
  <si>
    <t>1500ｍ</t>
    <phoneticPr fontId="12"/>
  </si>
  <si>
    <t>大迫</t>
    <rPh sb="0" eb="2">
      <t>オオハサマ</t>
    </rPh>
    <phoneticPr fontId="18"/>
  </si>
  <si>
    <t>3000ｍ</t>
    <phoneticPr fontId="12"/>
  </si>
  <si>
    <t>低学年</t>
    <rPh sb="0" eb="3">
      <t>テイガクネン</t>
    </rPh>
    <phoneticPr fontId="12"/>
  </si>
  <si>
    <t>下橋</t>
    <rPh sb="0" eb="1">
      <t>シタ</t>
    </rPh>
    <rPh sb="1" eb="2">
      <t>ハシ</t>
    </rPh>
    <phoneticPr fontId="18"/>
  </si>
  <si>
    <t>110ｍＨ</t>
    <phoneticPr fontId="12"/>
  </si>
  <si>
    <t>東和</t>
    <rPh sb="0" eb="2">
      <t>トウワ</t>
    </rPh>
    <phoneticPr fontId="18"/>
  </si>
  <si>
    <t>100ｍＨ</t>
    <phoneticPr fontId="12"/>
  </si>
  <si>
    <t>宮野目</t>
    <rPh sb="0" eb="2">
      <t>ミヤノ</t>
    </rPh>
    <rPh sb="2" eb="3">
      <t>メ</t>
    </rPh>
    <phoneticPr fontId="18"/>
  </si>
  <si>
    <t>m</t>
    <phoneticPr fontId="12"/>
  </si>
  <si>
    <t>cm 削除→</t>
    <rPh sb="3" eb="5">
      <t>サクジョ</t>
    </rPh>
    <phoneticPr fontId="12"/>
  </si>
  <si>
    <t>北上</t>
    <rPh sb="0" eb="2">
      <t>キタカミ</t>
    </rPh>
    <phoneticPr fontId="18"/>
  </si>
  <si>
    <t>棒高跳</t>
    <rPh sb="0" eb="3">
      <t>ボウタカト</t>
    </rPh>
    <phoneticPr fontId="12"/>
  </si>
  <si>
    <t>岩大附属</t>
    <rPh sb="0" eb="1">
      <t>イワ</t>
    </rPh>
    <rPh sb="1" eb="2">
      <t>ダイ</t>
    </rPh>
    <rPh sb="2" eb="4">
      <t>フゾク</t>
    </rPh>
    <phoneticPr fontId="18"/>
  </si>
  <si>
    <t>飯豊</t>
    <rPh sb="0" eb="2">
      <t>イイトヨ</t>
    </rPh>
    <phoneticPr fontId="18"/>
  </si>
  <si>
    <t>男－砲丸投</t>
    <rPh sb="0" eb="1">
      <t>ダン</t>
    </rPh>
    <rPh sb="2" eb="5">
      <t>ホウガンナ</t>
    </rPh>
    <phoneticPr fontId="12"/>
  </si>
  <si>
    <t>下小路</t>
    <rPh sb="0" eb="1">
      <t>シタ</t>
    </rPh>
    <rPh sb="1" eb="3">
      <t>コウジ</t>
    </rPh>
    <phoneticPr fontId="18"/>
  </si>
  <si>
    <t>女－砲丸投</t>
    <rPh sb="0" eb="1">
      <t>ジョ</t>
    </rPh>
    <rPh sb="2" eb="5">
      <t>ホウガンナ</t>
    </rPh>
    <phoneticPr fontId="12"/>
  </si>
  <si>
    <t>湯田</t>
    <rPh sb="0" eb="2">
      <t>ユダ</t>
    </rPh>
    <phoneticPr fontId="18"/>
  </si>
  <si>
    <t>男－四種</t>
    <rPh sb="0" eb="1">
      <t>ダン</t>
    </rPh>
    <rPh sb="2" eb="3">
      <t>ヨン</t>
    </rPh>
    <rPh sb="3" eb="4">
      <t>シュ</t>
    </rPh>
    <phoneticPr fontId="17"/>
  </si>
  <si>
    <t>点 削除→</t>
    <rPh sb="0" eb="1">
      <t>テン</t>
    </rPh>
    <rPh sb="2" eb="4">
      <t>サクジョ</t>
    </rPh>
    <phoneticPr fontId="12"/>
  </si>
  <si>
    <t>矢巾北</t>
    <rPh sb="0" eb="1">
      <t>ヤ</t>
    </rPh>
    <rPh sb="1" eb="2">
      <t>ハバ</t>
    </rPh>
    <rPh sb="2" eb="3">
      <t>キタ</t>
    </rPh>
    <phoneticPr fontId="18"/>
  </si>
  <si>
    <t>小国</t>
    <rPh sb="0" eb="2">
      <t>オグニ</t>
    </rPh>
    <phoneticPr fontId="18"/>
  </si>
  <si>
    <t>上田</t>
    <rPh sb="0" eb="2">
      <t>ウエダ</t>
    </rPh>
    <phoneticPr fontId="18"/>
  </si>
  <si>
    <t>玉山</t>
    <rPh sb="0" eb="2">
      <t>タマヤマ</t>
    </rPh>
    <phoneticPr fontId="18"/>
  </si>
  <si>
    <t>繋</t>
    <rPh sb="0" eb="1">
      <t>ツナギ</t>
    </rPh>
    <phoneticPr fontId="18"/>
  </si>
  <si>
    <t>九戸</t>
    <rPh sb="0" eb="2">
      <t>クノヘ</t>
    </rPh>
    <phoneticPr fontId="18"/>
  </si>
  <si>
    <t>北陵</t>
    <rPh sb="0" eb="1">
      <t>キタ</t>
    </rPh>
    <rPh sb="1" eb="2">
      <t>リョウ</t>
    </rPh>
    <phoneticPr fontId="18"/>
  </si>
  <si>
    <t>石鳥谷</t>
    <rPh sb="0" eb="3">
      <t>イシドリヤ</t>
    </rPh>
    <phoneticPr fontId="18"/>
  </si>
  <si>
    <t>雫石</t>
    <rPh sb="0" eb="2">
      <t>シズクイシ</t>
    </rPh>
    <phoneticPr fontId="18"/>
  </si>
  <si>
    <t>釜石東</t>
    <rPh sb="0" eb="2">
      <t>カマイシ</t>
    </rPh>
    <rPh sb="2" eb="3">
      <t>ヒガシ</t>
    </rPh>
    <phoneticPr fontId="18"/>
  </si>
  <si>
    <t>宿戸</t>
    <rPh sb="0" eb="2">
      <t>シュクノヘ</t>
    </rPh>
    <phoneticPr fontId="18"/>
  </si>
  <si>
    <t>奥中山</t>
    <rPh sb="0" eb="3">
      <t>オクナカヤマ</t>
    </rPh>
    <phoneticPr fontId="18"/>
  </si>
  <si>
    <t>湯口</t>
    <rPh sb="0" eb="2">
      <t>ユグチ</t>
    </rPh>
    <phoneticPr fontId="18"/>
  </si>
  <si>
    <t>矢沢</t>
    <rPh sb="0" eb="1">
      <t>ヤ</t>
    </rPh>
    <rPh sb="1" eb="2">
      <t>サワ</t>
    </rPh>
    <phoneticPr fontId="18"/>
  </si>
  <si>
    <t>花巻</t>
    <rPh sb="0" eb="2">
      <t>ハナマキ</t>
    </rPh>
    <phoneticPr fontId="18"/>
  </si>
  <si>
    <t>小川</t>
    <rPh sb="0" eb="2">
      <t>オガワ</t>
    </rPh>
    <phoneticPr fontId="18"/>
  </si>
  <si>
    <t>湯本</t>
    <rPh sb="0" eb="2">
      <t>ユモト</t>
    </rPh>
    <phoneticPr fontId="18"/>
  </si>
  <si>
    <t>小本</t>
    <rPh sb="0" eb="2">
      <t>オモト</t>
    </rPh>
    <phoneticPr fontId="18"/>
  </si>
  <si>
    <t>長内</t>
    <rPh sb="0" eb="2">
      <t>オサナイ</t>
    </rPh>
    <phoneticPr fontId="18"/>
  </si>
  <si>
    <t>厨川</t>
    <rPh sb="0" eb="2">
      <t>クリヤガワ</t>
    </rPh>
    <phoneticPr fontId="18"/>
  </si>
  <si>
    <t>軽米</t>
    <rPh sb="0" eb="2">
      <t>カルマイ</t>
    </rPh>
    <phoneticPr fontId="18"/>
  </si>
  <si>
    <t>釜津田</t>
    <rPh sb="0" eb="1">
      <t>カマ</t>
    </rPh>
    <rPh sb="1" eb="3">
      <t>ツダ</t>
    </rPh>
    <phoneticPr fontId="18"/>
  </si>
  <si>
    <t>乙部</t>
    <rPh sb="0" eb="2">
      <t>オトベ</t>
    </rPh>
    <phoneticPr fontId="18"/>
  </si>
  <si>
    <t>城西</t>
    <rPh sb="0" eb="1">
      <t>ジョウ</t>
    </rPh>
    <rPh sb="1" eb="2">
      <t>セイ</t>
    </rPh>
    <phoneticPr fontId="18"/>
  </si>
  <si>
    <t>浄法寺</t>
    <rPh sb="0" eb="1">
      <t>ジョウ</t>
    </rPh>
    <rPh sb="1" eb="2">
      <t>ホウ</t>
    </rPh>
    <rPh sb="2" eb="3">
      <t>テラ</t>
    </rPh>
    <phoneticPr fontId="18"/>
  </si>
  <si>
    <t>城東</t>
    <rPh sb="0" eb="2">
      <t>ジョウトウ</t>
    </rPh>
    <phoneticPr fontId="18"/>
  </si>
  <si>
    <t>安代</t>
    <rPh sb="0" eb="2">
      <t>アシロ</t>
    </rPh>
    <phoneticPr fontId="18"/>
  </si>
  <si>
    <t>白百合</t>
    <rPh sb="0" eb="3">
      <t>シラユリ</t>
    </rPh>
    <phoneticPr fontId="18"/>
  </si>
  <si>
    <t>一戸</t>
    <rPh sb="0" eb="2">
      <t>イッコ</t>
    </rPh>
    <phoneticPr fontId="18"/>
  </si>
  <si>
    <t>福岡</t>
    <rPh sb="0" eb="2">
      <t>フクオカ</t>
    </rPh>
    <phoneticPr fontId="18"/>
  </si>
  <si>
    <t>見前</t>
    <rPh sb="0" eb="1">
      <t>ミ</t>
    </rPh>
    <rPh sb="1" eb="2">
      <t>マエ</t>
    </rPh>
    <phoneticPr fontId="18"/>
  </si>
  <si>
    <t>川崎</t>
    <rPh sb="0" eb="2">
      <t>カワサキ</t>
    </rPh>
    <phoneticPr fontId="18"/>
  </si>
  <si>
    <t>滝沢南</t>
    <rPh sb="0" eb="2">
      <t>タキザワ</t>
    </rPh>
    <rPh sb="2" eb="3">
      <t>ミナミ</t>
    </rPh>
    <phoneticPr fontId="18"/>
  </si>
  <si>
    <t>室根</t>
    <rPh sb="0" eb="2">
      <t>ムロネ</t>
    </rPh>
    <phoneticPr fontId="18"/>
  </si>
  <si>
    <t>大原</t>
    <rPh sb="0" eb="2">
      <t>オオハラ</t>
    </rPh>
    <phoneticPr fontId="18"/>
  </si>
  <si>
    <t>大東</t>
    <rPh sb="0" eb="2">
      <t>ダイトウ</t>
    </rPh>
    <phoneticPr fontId="18"/>
  </si>
  <si>
    <t>一本木</t>
    <rPh sb="0" eb="3">
      <t>イッポンギ</t>
    </rPh>
    <phoneticPr fontId="18"/>
  </si>
  <si>
    <t>千厩</t>
    <rPh sb="0" eb="1">
      <t>セン</t>
    </rPh>
    <rPh sb="1" eb="2">
      <t>ウマヤ</t>
    </rPh>
    <phoneticPr fontId="18"/>
  </si>
  <si>
    <t>紫波三</t>
    <rPh sb="0" eb="2">
      <t>シワ</t>
    </rPh>
    <rPh sb="2" eb="3">
      <t>3</t>
    </rPh>
    <phoneticPr fontId="18"/>
  </si>
  <si>
    <t>興田</t>
    <rPh sb="0" eb="1">
      <t>コウ</t>
    </rPh>
    <rPh sb="1" eb="2">
      <t>タ</t>
    </rPh>
    <phoneticPr fontId="18"/>
  </si>
  <si>
    <t>滝沢</t>
    <rPh sb="0" eb="2">
      <t>タキザワ</t>
    </rPh>
    <phoneticPr fontId="18"/>
  </si>
  <si>
    <t>小屋瀬</t>
    <rPh sb="0" eb="1">
      <t>コ</t>
    </rPh>
    <rPh sb="1" eb="2">
      <t>ヤ</t>
    </rPh>
    <rPh sb="2" eb="3">
      <t>セ</t>
    </rPh>
    <phoneticPr fontId="18"/>
  </si>
  <si>
    <t>奥玉</t>
    <rPh sb="0" eb="1">
      <t>オク</t>
    </rPh>
    <rPh sb="1" eb="2">
      <t>タマ</t>
    </rPh>
    <phoneticPr fontId="18"/>
  </si>
  <si>
    <t>釜石大平</t>
    <rPh sb="0" eb="2">
      <t>カマイシ</t>
    </rPh>
    <rPh sb="2" eb="4">
      <t>オオタイラ</t>
    </rPh>
    <phoneticPr fontId="18"/>
  </si>
  <si>
    <t>大槌</t>
    <rPh sb="0" eb="1">
      <t>オオ</t>
    </rPh>
    <rPh sb="1" eb="2">
      <t>ツチ</t>
    </rPh>
    <phoneticPr fontId="18"/>
  </si>
  <si>
    <t>黒石野</t>
    <rPh sb="0" eb="1">
      <t>クロ</t>
    </rPh>
    <rPh sb="1" eb="2">
      <t>イシ</t>
    </rPh>
    <rPh sb="2" eb="3">
      <t>ノ</t>
    </rPh>
    <phoneticPr fontId="18"/>
  </si>
  <si>
    <t>外山</t>
    <rPh sb="0" eb="1">
      <t>ソト</t>
    </rPh>
    <rPh sb="1" eb="2">
      <t>ヤマ</t>
    </rPh>
    <phoneticPr fontId="18"/>
  </si>
  <si>
    <t>宮古河南</t>
    <rPh sb="0" eb="2">
      <t>ミヤコ</t>
    </rPh>
    <rPh sb="2" eb="4">
      <t>カナン</t>
    </rPh>
    <phoneticPr fontId="18"/>
  </si>
  <si>
    <t>大川目</t>
    <rPh sb="0" eb="2">
      <t>オオカワ</t>
    </rPh>
    <rPh sb="2" eb="3">
      <t>メ</t>
    </rPh>
    <phoneticPr fontId="18"/>
  </si>
  <si>
    <t>大嶺</t>
    <rPh sb="0" eb="2">
      <t>オオミネ</t>
    </rPh>
    <phoneticPr fontId="18"/>
  </si>
  <si>
    <t>紫波二</t>
    <rPh sb="0" eb="2">
      <t>シワ</t>
    </rPh>
    <rPh sb="2" eb="3">
      <t>2</t>
    </rPh>
    <phoneticPr fontId="18"/>
  </si>
  <si>
    <t>南都田</t>
    <rPh sb="0" eb="1">
      <t>ミナミ</t>
    </rPh>
    <rPh sb="1" eb="2">
      <t>ツ</t>
    </rPh>
    <rPh sb="2" eb="3">
      <t>タ</t>
    </rPh>
    <phoneticPr fontId="18"/>
  </si>
  <si>
    <t>刈屋</t>
    <rPh sb="0" eb="1">
      <t>カリ</t>
    </rPh>
    <rPh sb="1" eb="2">
      <t>ヤ</t>
    </rPh>
    <phoneticPr fontId="18"/>
  </si>
  <si>
    <t>米内</t>
    <rPh sb="0" eb="2">
      <t>ヨナイ</t>
    </rPh>
    <phoneticPr fontId="18"/>
  </si>
  <si>
    <t>萩荘</t>
    <rPh sb="0" eb="1">
      <t>ハギ</t>
    </rPh>
    <rPh sb="1" eb="2">
      <t>ソウ</t>
    </rPh>
    <phoneticPr fontId="18"/>
  </si>
  <si>
    <t>桜町</t>
    <rPh sb="0" eb="2">
      <t>サクラマチ</t>
    </rPh>
    <phoneticPr fontId="18"/>
  </si>
  <si>
    <t>一関</t>
    <rPh sb="0" eb="2">
      <t>イチノセキ</t>
    </rPh>
    <phoneticPr fontId="18"/>
  </si>
  <si>
    <t>門馬</t>
    <rPh sb="0" eb="2">
      <t>モンマ</t>
    </rPh>
    <phoneticPr fontId="18"/>
  </si>
  <si>
    <t>三崎</t>
    <rPh sb="0" eb="2">
      <t>ミサキ</t>
    </rPh>
    <phoneticPr fontId="18"/>
  </si>
  <si>
    <t>東山</t>
    <rPh sb="0" eb="2">
      <t>ヒガシヤマ</t>
    </rPh>
    <phoneticPr fontId="18"/>
  </si>
  <si>
    <t>侍浜</t>
    <rPh sb="0" eb="1">
      <t>サムライ</t>
    </rPh>
    <rPh sb="1" eb="2">
      <t>ハマ</t>
    </rPh>
    <phoneticPr fontId="18"/>
  </si>
  <si>
    <t>滝沢二</t>
    <rPh sb="0" eb="2">
      <t>タキザワ</t>
    </rPh>
    <rPh sb="2" eb="3">
      <t>2</t>
    </rPh>
    <phoneticPr fontId="18"/>
  </si>
  <si>
    <t>和賀西</t>
    <rPh sb="0" eb="2">
      <t>ワガ</t>
    </rPh>
    <rPh sb="2" eb="3">
      <t>ニシ</t>
    </rPh>
    <phoneticPr fontId="18"/>
  </si>
  <si>
    <t>甲子</t>
    <rPh sb="0" eb="1">
      <t>コウ</t>
    </rPh>
    <rPh sb="1" eb="2">
      <t>コ</t>
    </rPh>
    <phoneticPr fontId="18"/>
  </si>
  <si>
    <t>蟇目</t>
    <rPh sb="0" eb="2">
      <t>ヒキメ</t>
    </rPh>
    <phoneticPr fontId="18"/>
  </si>
  <si>
    <t>宮古西</t>
    <rPh sb="0" eb="2">
      <t>ミヤコ</t>
    </rPh>
    <rPh sb="2" eb="3">
      <t>ニシ</t>
    </rPh>
    <phoneticPr fontId="18"/>
  </si>
  <si>
    <t>沼宮内</t>
    <rPh sb="0" eb="3">
      <t>ヌマクナイ</t>
    </rPh>
    <phoneticPr fontId="18"/>
  </si>
  <si>
    <t>巻堀</t>
    <rPh sb="0" eb="1">
      <t>マキ</t>
    </rPh>
    <rPh sb="1" eb="2">
      <t>ホリ</t>
    </rPh>
    <phoneticPr fontId="18"/>
  </si>
  <si>
    <t>岩手</t>
    <rPh sb="0" eb="2">
      <t>イワテ</t>
    </rPh>
    <phoneticPr fontId="18"/>
  </si>
  <si>
    <t>金ヶ崎</t>
    <rPh sb="0" eb="3">
      <t>カネガサキ</t>
    </rPh>
    <phoneticPr fontId="18"/>
  </si>
  <si>
    <t>水沢</t>
    <rPh sb="0" eb="2">
      <t>ミズサワ</t>
    </rPh>
    <phoneticPr fontId="18"/>
  </si>
  <si>
    <t>葛巻</t>
    <rPh sb="0" eb="2">
      <t>クズマキ</t>
    </rPh>
    <phoneticPr fontId="18"/>
  </si>
  <si>
    <t>釜石西</t>
    <rPh sb="0" eb="2">
      <t>カマイシ</t>
    </rPh>
    <rPh sb="2" eb="3">
      <t>ニシ</t>
    </rPh>
    <phoneticPr fontId="18"/>
  </si>
  <si>
    <t>西根一</t>
    <rPh sb="0" eb="2">
      <t>ニシネ</t>
    </rPh>
    <rPh sb="2" eb="3">
      <t>1</t>
    </rPh>
    <phoneticPr fontId="18"/>
  </si>
  <si>
    <t>紫波一</t>
    <rPh sb="0" eb="2">
      <t>シワ</t>
    </rPh>
    <rPh sb="2" eb="3">
      <t>1</t>
    </rPh>
    <phoneticPr fontId="18"/>
  </si>
  <si>
    <t>小山</t>
    <rPh sb="0" eb="2">
      <t>オヤマ</t>
    </rPh>
    <phoneticPr fontId="18"/>
  </si>
  <si>
    <t>東水沢</t>
    <rPh sb="0" eb="1">
      <t>ヒガシ</t>
    </rPh>
    <rPh sb="1" eb="3">
      <t>ミズサワ</t>
    </rPh>
    <phoneticPr fontId="18"/>
  </si>
  <si>
    <t>松尾</t>
    <rPh sb="0" eb="2">
      <t>マツオ</t>
    </rPh>
    <phoneticPr fontId="18"/>
  </si>
  <si>
    <t>小玉川</t>
    <rPh sb="0" eb="1">
      <t>コ</t>
    </rPh>
    <rPh sb="1" eb="2">
      <t>タマ</t>
    </rPh>
    <rPh sb="2" eb="3">
      <t>ガワ</t>
    </rPh>
    <phoneticPr fontId="18"/>
  </si>
  <si>
    <t>盛岡土淵</t>
    <rPh sb="0" eb="2">
      <t>モリオカ</t>
    </rPh>
    <rPh sb="2" eb="4">
      <t>ツチブチ</t>
    </rPh>
    <phoneticPr fontId="18"/>
  </si>
  <si>
    <t>厳美</t>
    <rPh sb="0" eb="1">
      <t>ゲン</t>
    </rPh>
    <rPh sb="1" eb="2">
      <t>ビ</t>
    </rPh>
    <phoneticPr fontId="18"/>
  </si>
  <si>
    <t>矢巾</t>
    <rPh sb="0" eb="1">
      <t>ヤ</t>
    </rPh>
    <rPh sb="1" eb="2">
      <t>ハバ</t>
    </rPh>
    <phoneticPr fontId="18"/>
  </si>
  <si>
    <t>吉ヶ沢</t>
    <rPh sb="0" eb="1">
      <t>ヨシ</t>
    </rPh>
    <rPh sb="2" eb="3">
      <t>サワ</t>
    </rPh>
    <phoneticPr fontId="18"/>
  </si>
  <si>
    <t>津軽石</t>
    <rPh sb="0" eb="3">
      <t>ツガルイシ</t>
    </rPh>
    <phoneticPr fontId="18"/>
  </si>
  <si>
    <t>久慈</t>
    <rPh sb="0" eb="2">
      <t>クジ</t>
    </rPh>
    <phoneticPr fontId="18"/>
  </si>
  <si>
    <t>遠野</t>
    <rPh sb="0" eb="2">
      <t>トオノ</t>
    </rPh>
    <phoneticPr fontId="18"/>
  </si>
  <si>
    <t>宮守</t>
    <rPh sb="0" eb="2">
      <t>ミヤモリ</t>
    </rPh>
    <phoneticPr fontId="18"/>
  </si>
  <si>
    <t>和賀東</t>
    <rPh sb="0" eb="2">
      <t>ワガ</t>
    </rPh>
    <rPh sb="2" eb="3">
      <t>ヒガシ</t>
    </rPh>
    <phoneticPr fontId="18"/>
  </si>
  <si>
    <t>宮古二</t>
    <rPh sb="0" eb="2">
      <t>ミヤコ</t>
    </rPh>
    <rPh sb="2" eb="3">
      <t>2</t>
    </rPh>
    <phoneticPr fontId="18"/>
  </si>
  <si>
    <t>田老一</t>
    <rPh sb="0" eb="2">
      <t>タロウ</t>
    </rPh>
    <rPh sb="2" eb="3">
      <t>1</t>
    </rPh>
    <phoneticPr fontId="18"/>
  </si>
  <si>
    <t>宮古一</t>
    <rPh sb="0" eb="2">
      <t>ミヤコ</t>
    </rPh>
    <rPh sb="2" eb="3">
      <t>1</t>
    </rPh>
    <phoneticPr fontId="18"/>
  </si>
  <si>
    <t>野田</t>
    <rPh sb="0" eb="2">
      <t>ノダ</t>
    </rPh>
    <phoneticPr fontId="18"/>
  </si>
  <si>
    <t>末崎</t>
    <rPh sb="0" eb="1">
      <t>マツ</t>
    </rPh>
    <rPh sb="1" eb="2">
      <t>サキ</t>
    </rPh>
    <phoneticPr fontId="18"/>
  </si>
  <si>
    <t>遠野土淵</t>
    <rPh sb="0" eb="2">
      <t>トオノ</t>
    </rPh>
    <rPh sb="2" eb="4">
      <t>ツチブチ</t>
    </rPh>
    <phoneticPr fontId="18"/>
  </si>
  <si>
    <t>気仙</t>
    <rPh sb="0" eb="2">
      <t>ケセン</t>
    </rPh>
    <phoneticPr fontId="18"/>
  </si>
  <si>
    <t>江刺一</t>
    <rPh sb="0" eb="2">
      <t>エサシ</t>
    </rPh>
    <rPh sb="2" eb="3">
      <t>1</t>
    </rPh>
    <phoneticPr fontId="18"/>
  </si>
  <si>
    <t>前沢</t>
    <rPh sb="0" eb="2">
      <t>マエサワ</t>
    </rPh>
    <phoneticPr fontId="18"/>
  </si>
  <si>
    <t>大船渡</t>
    <rPh sb="0" eb="3">
      <t>オオフナト</t>
    </rPh>
    <phoneticPr fontId="18"/>
  </si>
  <si>
    <t>有芸</t>
    <rPh sb="0" eb="1">
      <t>ユウ</t>
    </rPh>
    <rPh sb="1" eb="2">
      <t>ゲイ</t>
    </rPh>
    <phoneticPr fontId="18"/>
  </si>
  <si>
    <t>沢内</t>
    <rPh sb="0" eb="2">
      <t>サワウチ</t>
    </rPh>
    <phoneticPr fontId="18"/>
  </si>
  <si>
    <t>江刈</t>
    <rPh sb="0" eb="1">
      <t>エ</t>
    </rPh>
    <rPh sb="1" eb="2">
      <t>カリ</t>
    </rPh>
    <phoneticPr fontId="18"/>
  </si>
  <si>
    <t>西南</t>
    <rPh sb="0" eb="2">
      <t>セイナン</t>
    </rPh>
    <phoneticPr fontId="18"/>
  </si>
  <si>
    <t>川口</t>
    <rPh sb="0" eb="2">
      <t>カワグチ</t>
    </rPh>
    <phoneticPr fontId="18"/>
  </si>
  <si>
    <t>豊間根</t>
    <rPh sb="0" eb="1">
      <t>トヨ</t>
    </rPh>
    <rPh sb="1" eb="2">
      <t>マ</t>
    </rPh>
    <rPh sb="2" eb="3">
      <t>ネ</t>
    </rPh>
    <phoneticPr fontId="18"/>
  </si>
  <si>
    <t>小鳥谷</t>
    <rPh sb="0" eb="1">
      <t>コ</t>
    </rPh>
    <rPh sb="1" eb="2">
      <t>トリ</t>
    </rPh>
    <rPh sb="2" eb="3">
      <t>タニ</t>
    </rPh>
    <phoneticPr fontId="18"/>
  </si>
  <si>
    <t>金田一</t>
    <rPh sb="0" eb="3">
      <t>キンダイチ</t>
    </rPh>
    <phoneticPr fontId="18"/>
  </si>
  <si>
    <t>米崎</t>
    <rPh sb="0" eb="1">
      <t>ヨネ</t>
    </rPh>
    <rPh sb="1" eb="2">
      <t>サキ</t>
    </rPh>
    <phoneticPr fontId="18"/>
  </si>
  <si>
    <t>越喜来</t>
    <rPh sb="0" eb="1">
      <t>コ</t>
    </rPh>
    <rPh sb="1" eb="2">
      <t>キ</t>
    </rPh>
    <rPh sb="2" eb="3">
      <t>ライ</t>
    </rPh>
    <phoneticPr fontId="18"/>
  </si>
  <si>
    <t>水沢南</t>
    <rPh sb="0" eb="2">
      <t>ミズサワ</t>
    </rPh>
    <rPh sb="2" eb="3">
      <t>ミナミ</t>
    </rPh>
    <phoneticPr fontId="18"/>
  </si>
  <si>
    <t>若柳</t>
    <rPh sb="0" eb="2">
      <t>ワカヤナギ</t>
    </rPh>
    <phoneticPr fontId="18"/>
  </si>
  <si>
    <t>気仙小友</t>
    <rPh sb="0" eb="2">
      <t>ケセン</t>
    </rPh>
    <rPh sb="2" eb="4">
      <t>オトモ</t>
    </rPh>
    <phoneticPr fontId="18"/>
  </si>
  <si>
    <t>山田</t>
    <rPh sb="0" eb="2">
      <t>ヤマダ</t>
    </rPh>
    <phoneticPr fontId="18"/>
  </si>
  <si>
    <t>上郷</t>
    <rPh sb="0" eb="2">
      <t>カミゴウ</t>
    </rPh>
    <phoneticPr fontId="18"/>
  </si>
  <si>
    <t>綾織</t>
    <rPh sb="0" eb="2">
      <t>アヤオリ</t>
    </rPh>
    <phoneticPr fontId="18"/>
  </si>
  <si>
    <t>大船渡一</t>
    <rPh sb="0" eb="3">
      <t>オオフナト</t>
    </rPh>
    <rPh sb="3" eb="4">
      <t>1</t>
    </rPh>
    <phoneticPr fontId="18"/>
  </si>
  <si>
    <t>田老三</t>
    <rPh sb="0" eb="2">
      <t>タロウ</t>
    </rPh>
    <rPh sb="2" eb="3">
      <t>3</t>
    </rPh>
    <phoneticPr fontId="18"/>
  </si>
  <si>
    <t>晴山</t>
    <rPh sb="0" eb="1">
      <t>ハレ</t>
    </rPh>
    <rPh sb="1" eb="2">
      <t>ヤマ</t>
    </rPh>
    <phoneticPr fontId="18"/>
  </si>
  <si>
    <t>藤沢</t>
    <rPh sb="0" eb="2">
      <t>フジサワ</t>
    </rPh>
    <phoneticPr fontId="18"/>
  </si>
  <si>
    <t>仁佐平</t>
    <rPh sb="0" eb="1">
      <t>ニ</t>
    </rPh>
    <rPh sb="1" eb="2">
      <t>サ</t>
    </rPh>
    <rPh sb="2" eb="3">
      <t>タイラ</t>
    </rPh>
    <phoneticPr fontId="18"/>
  </si>
  <si>
    <t>東陵</t>
    <rPh sb="0" eb="1">
      <t>ヒガシ</t>
    </rPh>
    <rPh sb="1" eb="2">
      <t>リョウ</t>
    </rPh>
    <phoneticPr fontId="18"/>
  </si>
  <si>
    <t>猿沢</t>
    <rPh sb="0" eb="1">
      <t>サル</t>
    </rPh>
    <rPh sb="1" eb="2">
      <t>サワ</t>
    </rPh>
    <phoneticPr fontId="18"/>
  </si>
  <si>
    <t>山形</t>
    <rPh sb="0" eb="2">
      <t>ヤマガタ</t>
    </rPh>
    <phoneticPr fontId="18"/>
  </si>
  <si>
    <t>宇部</t>
    <rPh sb="0" eb="2">
      <t>ウベ</t>
    </rPh>
    <phoneticPr fontId="18"/>
  </si>
  <si>
    <t>種市</t>
    <rPh sb="0" eb="2">
      <t>タネイチ</t>
    </rPh>
    <phoneticPr fontId="18"/>
  </si>
  <si>
    <t>平糠</t>
    <rPh sb="0" eb="1">
      <t>ヒラ</t>
    </rPh>
    <rPh sb="1" eb="2">
      <t>ヌカ</t>
    </rPh>
    <phoneticPr fontId="18"/>
  </si>
  <si>
    <t>上野</t>
    <rPh sb="0" eb="2">
      <t>ウエノ</t>
    </rPh>
    <phoneticPr fontId="18"/>
  </si>
  <si>
    <t>飯岡</t>
    <rPh sb="0" eb="2">
      <t>イイオカ</t>
    </rPh>
    <phoneticPr fontId="18"/>
  </si>
  <si>
    <t>西根</t>
    <rPh sb="0" eb="2">
      <t>ニシネ</t>
    </rPh>
    <phoneticPr fontId="18"/>
  </si>
  <si>
    <t>渋民</t>
    <rPh sb="0" eb="2">
      <t>シブタミ</t>
    </rPh>
    <phoneticPr fontId="18"/>
  </si>
  <si>
    <t>日頃市</t>
    <rPh sb="0" eb="1">
      <t>ヒ</t>
    </rPh>
    <rPh sb="1" eb="2">
      <t>コロ</t>
    </rPh>
    <rPh sb="2" eb="3">
      <t>イチ</t>
    </rPh>
    <phoneticPr fontId="18"/>
  </si>
  <si>
    <t>唐丹</t>
    <rPh sb="0" eb="1">
      <t>トウ</t>
    </rPh>
    <rPh sb="1" eb="2">
      <t>ニ</t>
    </rPh>
    <phoneticPr fontId="18"/>
  </si>
  <si>
    <t>綾里</t>
    <rPh sb="0" eb="1">
      <t>アヤ</t>
    </rPh>
    <rPh sb="1" eb="2">
      <t>リ</t>
    </rPh>
    <phoneticPr fontId="18"/>
  </si>
  <si>
    <t>小軽米</t>
    <rPh sb="0" eb="1">
      <t>コ</t>
    </rPh>
    <rPh sb="1" eb="3">
      <t>カルマイ</t>
    </rPh>
    <phoneticPr fontId="18"/>
  </si>
  <si>
    <t>江刺南</t>
    <rPh sb="0" eb="2">
      <t>エサシ</t>
    </rPh>
    <rPh sb="2" eb="3">
      <t>ミナミ</t>
    </rPh>
    <phoneticPr fontId="18"/>
  </si>
  <si>
    <t>吉浜</t>
    <rPh sb="0" eb="2">
      <t>ヨシハマ</t>
    </rPh>
    <phoneticPr fontId="18"/>
  </si>
  <si>
    <t>岩泉</t>
    <rPh sb="0" eb="2">
      <t>イワイズミ</t>
    </rPh>
    <phoneticPr fontId="18"/>
  </si>
  <si>
    <t>一方井</t>
    <rPh sb="0" eb="1">
      <t>1</t>
    </rPh>
    <rPh sb="1" eb="2">
      <t>カタ</t>
    </rPh>
    <rPh sb="2" eb="3">
      <t>イ</t>
    </rPh>
    <phoneticPr fontId="18"/>
  </si>
  <si>
    <t>遠野小友</t>
    <rPh sb="0" eb="2">
      <t>トオノ</t>
    </rPh>
    <rPh sb="2" eb="4">
      <t>オトモ</t>
    </rPh>
    <phoneticPr fontId="18"/>
  </si>
  <si>
    <t>中野</t>
    <rPh sb="0" eb="2">
      <t>ナカノ</t>
    </rPh>
    <phoneticPr fontId="18"/>
  </si>
  <si>
    <t>北上南</t>
    <rPh sb="0" eb="2">
      <t>キタカミ</t>
    </rPh>
    <rPh sb="2" eb="3">
      <t>ミナミ</t>
    </rPh>
    <phoneticPr fontId="18"/>
  </si>
  <si>
    <t>本寺</t>
    <rPh sb="0" eb="1">
      <t>ホン</t>
    </rPh>
    <rPh sb="1" eb="2">
      <t>デラ</t>
    </rPh>
    <phoneticPr fontId="18"/>
  </si>
  <si>
    <t>崎山</t>
    <rPh sb="0" eb="1">
      <t>サキ</t>
    </rPh>
    <rPh sb="1" eb="2">
      <t>ヤマ</t>
    </rPh>
    <phoneticPr fontId="18"/>
  </si>
  <si>
    <t>盛岡聾</t>
    <rPh sb="0" eb="2">
      <t>モリオカ</t>
    </rPh>
    <rPh sb="2" eb="3">
      <t>ロウ</t>
    </rPh>
    <phoneticPr fontId="18"/>
  </si>
  <si>
    <t>小梨</t>
    <rPh sb="0" eb="2">
      <t>コナシ</t>
    </rPh>
    <phoneticPr fontId="18"/>
  </si>
  <si>
    <t>広田</t>
    <rPh sb="0" eb="2">
      <t>ヒロタ</t>
    </rPh>
    <phoneticPr fontId="18"/>
  </si>
  <si>
    <t>横田</t>
    <rPh sb="0" eb="2">
      <t>ヨコタ</t>
    </rPh>
    <phoneticPr fontId="18"/>
  </si>
  <si>
    <t>江刺東</t>
    <rPh sb="0" eb="2">
      <t>エサシ</t>
    </rPh>
    <rPh sb="2" eb="3">
      <t>ヒガシ</t>
    </rPh>
    <phoneticPr fontId="18"/>
  </si>
  <si>
    <t>夏井</t>
    <rPh sb="0" eb="1">
      <t>ナツ</t>
    </rPh>
    <rPh sb="1" eb="2">
      <t>イ</t>
    </rPh>
    <phoneticPr fontId="18"/>
  </si>
  <si>
    <t>衣川</t>
    <rPh sb="0" eb="2">
      <t>コロモガワ</t>
    </rPh>
    <phoneticPr fontId="18"/>
  </si>
  <si>
    <t>田山</t>
    <rPh sb="0" eb="2">
      <t>タヤマ</t>
    </rPh>
    <phoneticPr fontId="18"/>
  </si>
  <si>
    <t>御返地</t>
    <rPh sb="0" eb="1">
      <t>ゴ</t>
    </rPh>
    <rPh sb="1" eb="2">
      <t>ヘン</t>
    </rPh>
    <rPh sb="2" eb="3">
      <t>チ</t>
    </rPh>
    <phoneticPr fontId="18"/>
  </si>
  <si>
    <t>大野二</t>
    <rPh sb="0" eb="2">
      <t>オオノ</t>
    </rPh>
    <rPh sb="2" eb="3">
      <t>2</t>
    </rPh>
    <phoneticPr fontId="18"/>
  </si>
  <si>
    <t>普代</t>
    <rPh sb="0" eb="2">
      <t>フダイ</t>
    </rPh>
    <phoneticPr fontId="18"/>
  </si>
  <si>
    <t>平泉</t>
    <rPh sb="0" eb="2">
      <t>ヒライズミ</t>
    </rPh>
    <phoneticPr fontId="18"/>
  </si>
  <si>
    <t>南城</t>
    <rPh sb="0" eb="2">
      <t>ナンジョウ</t>
    </rPh>
    <phoneticPr fontId="18"/>
  </si>
  <si>
    <t>大野一</t>
    <rPh sb="0" eb="2">
      <t>オオノ</t>
    </rPh>
    <rPh sb="2" eb="3">
      <t>1</t>
    </rPh>
    <phoneticPr fontId="18"/>
  </si>
  <si>
    <t>高田一</t>
    <rPh sb="0" eb="2">
      <t>タカタ</t>
    </rPh>
    <rPh sb="2" eb="3">
      <t>1</t>
    </rPh>
    <phoneticPr fontId="18"/>
  </si>
  <si>
    <t>松園</t>
    <rPh sb="0" eb="2">
      <t>マツゾノ</t>
    </rPh>
    <phoneticPr fontId="18"/>
  </si>
  <si>
    <t>田原</t>
    <rPh sb="0" eb="2">
      <t>タハラ</t>
    </rPh>
    <phoneticPr fontId="18"/>
  </si>
  <si>
    <t>吉里吉里</t>
    <rPh sb="0" eb="4">
      <t>キリキリ</t>
    </rPh>
    <phoneticPr fontId="18"/>
  </si>
  <si>
    <t>愛宕</t>
    <rPh sb="0" eb="2">
      <t>アタゴ</t>
    </rPh>
    <phoneticPr fontId="18"/>
  </si>
  <si>
    <t>北松園</t>
    <rPh sb="0" eb="1">
      <t>キタ</t>
    </rPh>
    <rPh sb="1" eb="3">
      <t>マツゾノ</t>
    </rPh>
    <phoneticPr fontId="18"/>
  </si>
  <si>
    <t>東部</t>
    <rPh sb="0" eb="2">
      <t>トウブ</t>
    </rPh>
    <phoneticPr fontId="18"/>
  </si>
  <si>
    <t>赤崎</t>
    <rPh sb="0" eb="2">
      <t>アカサキ</t>
    </rPh>
    <phoneticPr fontId="18"/>
  </si>
  <si>
    <t>矢作</t>
    <rPh sb="0" eb="1">
      <t>ヤ</t>
    </rPh>
    <rPh sb="1" eb="2">
      <t>サク</t>
    </rPh>
    <phoneticPr fontId="18"/>
  </si>
  <si>
    <t>世田米</t>
    <rPh sb="0" eb="1">
      <t>セ</t>
    </rPh>
    <rPh sb="1" eb="2">
      <t>タ</t>
    </rPh>
    <rPh sb="2" eb="3">
      <t>マイ</t>
    </rPh>
    <phoneticPr fontId="18"/>
  </si>
  <si>
    <t>冬部</t>
    <rPh sb="0" eb="1">
      <t>フユ</t>
    </rPh>
    <rPh sb="1" eb="2">
      <t>ブ</t>
    </rPh>
    <phoneticPr fontId="18"/>
  </si>
  <si>
    <t>有住</t>
    <rPh sb="0" eb="1">
      <t>ユウ</t>
    </rPh>
    <rPh sb="1" eb="2">
      <t>スミ</t>
    </rPh>
    <phoneticPr fontId="18"/>
  </si>
  <si>
    <t>田野畑</t>
    <rPh sb="0" eb="3">
      <t>タノハタ</t>
    </rPh>
    <phoneticPr fontId="18"/>
  </si>
  <si>
    <t>安家</t>
    <rPh sb="0" eb="1">
      <t>ヤス</t>
    </rPh>
    <rPh sb="1" eb="2">
      <t>カ</t>
    </rPh>
    <phoneticPr fontId="18"/>
  </si>
  <si>
    <t>舞川</t>
    <rPh sb="0" eb="1">
      <t>マイ</t>
    </rPh>
    <rPh sb="1" eb="2">
      <t>カワ</t>
    </rPh>
    <phoneticPr fontId="18"/>
  </si>
  <si>
    <t>青笹</t>
    <rPh sb="0" eb="2">
      <t>アオザサ</t>
    </rPh>
    <phoneticPr fontId="18"/>
  </si>
  <si>
    <t>附馬牛</t>
    <rPh sb="0" eb="1">
      <t>ツ</t>
    </rPh>
    <rPh sb="1" eb="2">
      <t>ウマ</t>
    </rPh>
    <rPh sb="2" eb="3">
      <t>ウシ</t>
    </rPh>
    <phoneticPr fontId="18"/>
  </si>
  <si>
    <t>川井</t>
    <rPh sb="0" eb="2">
      <t>カワイ</t>
    </rPh>
    <phoneticPr fontId="18"/>
  </si>
  <si>
    <t>姥屋敷</t>
    <rPh sb="0" eb="1">
      <t>ウバ</t>
    </rPh>
    <rPh sb="1" eb="3">
      <t>ヤシキ</t>
    </rPh>
    <phoneticPr fontId="18"/>
  </si>
  <si>
    <t>柳沢</t>
    <rPh sb="0" eb="2">
      <t>ヤナギサワ</t>
    </rPh>
    <phoneticPr fontId="18"/>
  </si>
  <si>
    <t>亀岳</t>
    <rPh sb="0" eb="1">
      <t>カメ</t>
    </rPh>
    <rPh sb="1" eb="2">
      <t>タケ</t>
    </rPh>
    <phoneticPr fontId="18"/>
  </si>
  <si>
    <t>花輪</t>
    <rPh sb="0" eb="2">
      <t>ハナワ</t>
    </rPh>
    <phoneticPr fontId="18"/>
  </si>
  <si>
    <t>茂市</t>
    <rPh sb="0" eb="2">
      <t>モイチ</t>
    </rPh>
    <phoneticPr fontId="18"/>
  </si>
  <si>
    <t>大川</t>
    <rPh sb="0" eb="2">
      <t>オオカワ</t>
    </rPh>
    <phoneticPr fontId="18"/>
  </si>
  <si>
    <t>山根</t>
    <rPh sb="0" eb="2">
      <t>ヤマネ</t>
    </rPh>
    <phoneticPr fontId="18"/>
  </si>
  <si>
    <t>鳥海</t>
    <rPh sb="0" eb="2">
      <t>チョウカイ</t>
    </rPh>
    <phoneticPr fontId="18"/>
  </si>
  <si>
    <t>笹渡</t>
    <rPh sb="0" eb="1">
      <t>ササ</t>
    </rPh>
    <rPh sb="1" eb="2">
      <t>ワタリ</t>
    </rPh>
    <phoneticPr fontId="18"/>
  </si>
  <si>
    <t>重茂</t>
    <rPh sb="0" eb="1">
      <t>ジュウ</t>
    </rPh>
    <rPh sb="1" eb="2">
      <t>モ</t>
    </rPh>
    <phoneticPr fontId="18"/>
  </si>
  <si>
    <t>見前南</t>
    <rPh sb="0" eb="1">
      <t>ミ</t>
    </rPh>
    <rPh sb="1" eb="2">
      <t>マエ</t>
    </rPh>
    <rPh sb="2" eb="3">
      <t>ミナミ</t>
    </rPh>
    <phoneticPr fontId="18"/>
  </si>
  <si>
    <t>花巻北</t>
    <rPh sb="0" eb="2">
      <t>ハナマキ</t>
    </rPh>
    <rPh sb="2" eb="3">
      <t>キタ</t>
    </rPh>
    <phoneticPr fontId="18"/>
  </si>
  <si>
    <t>新里</t>
    <rPh sb="0" eb="2">
      <t>ニイサト</t>
    </rPh>
    <phoneticPr fontId="12"/>
  </si>
  <si>
    <t>花泉</t>
    <rPh sb="0" eb="2">
      <t>ハナイズミ</t>
    </rPh>
    <phoneticPr fontId="12"/>
  </si>
  <si>
    <t>釜石</t>
    <rPh sb="0" eb="2">
      <t>カマイシ</t>
    </rPh>
    <phoneticPr fontId="12"/>
  </si>
  <si>
    <t>一関東</t>
    <rPh sb="0" eb="2">
      <t>イチノセキ</t>
    </rPh>
    <rPh sb="2" eb="3">
      <t>ヒガシ</t>
    </rPh>
    <phoneticPr fontId="12"/>
  </si>
  <si>
    <t>一関附属</t>
    <rPh sb="0" eb="2">
      <t>イチノセキ</t>
    </rPh>
    <rPh sb="2" eb="4">
      <t>フゾク</t>
    </rPh>
    <phoneticPr fontId="12"/>
  </si>
  <si>
    <t>032001</t>
    <phoneticPr fontId="18"/>
  </si>
  <si>
    <t>100ｍ</t>
    <phoneticPr fontId="12"/>
  </si>
  <si>
    <t>002</t>
    <phoneticPr fontId="12"/>
  </si>
  <si>
    <t>男</t>
    <rPh sb="0" eb="1">
      <t>ダン</t>
    </rPh>
    <phoneticPr fontId="17"/>
  </si>
  <si>
    <t>200ｍ</t>
    <phoneticPr fontId="12"/>
  </si>
  <si>
    <t>003</t>
    <phoneticPr fontId="12"/>
  </si>
  <si>
    <t>女</t>
    <rPh sb="0" eb="1">
      <t>ジョ</t>
    </rPh>
    <phoneticPr fontId="17"/>
  </si>
  <si>
    <t>400ｍ</t>
    <phoneticPr fontId="12"/>
  </si>
  <si>
    <t>005</t>
    <phoneticPr fontId="12"/>
  </si>
  <si>
    <t>800ｍ</t>
    <phoneticPr fontId="12"/>
  </si>
  <si>
    <t>006</t>
    <phoneticPr fontId="12"/>
  </si>
  <si>
    <t>1500ｍ</t>
    <phoneticPr fontId="12"/>
  </si>
  <si>
    <t>008</t>
    <phoneticPr fontId="12"/>
  </si>
  <si>
    <t>3000ｍ</t>
    <phoneticPr fontId="12"/>
  </si>
  <si>
    <t>010</t>
    <phoneticPr fontId="12"/>
  </si>
  <si>
    <t>110ｍＨ</t>
    <phoneticPr fontId="12"/>
  </si>
  <si>
    <t>032</t>
    <phoneticPr fontId="12"/>
  </si>
  <si>
    <t>100ｍＨ</t>
    <phoneticPr fontId="12"/>
  </si>
  <si>
    <t>042</t>
    <phoneticPr fontId="12"/>
  </si>
  <si>
    <t>071</t>
    <phoneticPr fontId="12"/>
  </si>
  <si>
    <t>072</t>
    <phoneticPr fontId="12"/>
  </si>
  <si>
    <t>073</t>
    <phoneticPr fontId="12"/>
  </si>
  <si>
    <t>083</t>
    <phoneticPr fontId="12"/>
  </si>
  <si>
    <t>085</t>
    <phoneticPr fontId="12"/>
  </si>
  <si>
    <t>213</t>
    <phoneticPr fontId="17"/>
  </si>
  <si>
    <t>214</t>
    <phoneticPr fontId="17"/>
  </si>
  <si>
    <t>032086</t>
    <phoneticPr fontId="18"/>
  </si>
  <si>
    <t>花泉</t>
    <rPh sb="0" eb="2">
      <t>ハナイズミ</t>
    </rPh>
    <phoneticPr fontId="17"/>
  </si>
  <si>
    <t>釜石</t>
    <rPh sb="0" eb="2">
      <t>カマイシ</t>
    </rPh>
    <phoneticPr fontId="17"/>
  </si>
  <si>
    <t>一関東</t>
    <rPh sb="0" eb="2">
      <t>イチノセキ</t>
    </rPh>
    <rPh sb="2" eb="3">
      <t>ヒガシ</t>
    </rPh>
    <phoneticPr fontId="18"/>
  </si>
  <si>
    <t>入力用シート</t>
    <rPh sb="0" eb="2">
      <t>ニュウリョク</t>
    </rPh>
    <rPh sb="2" eb="3">
      <t>ヨウ</t>
    </rPh>
    <phoneticPr fontId="3"/>
  </si>
  <si>
    <t>男子順</t>
    <rPh sb="0" eb="2">
      <t>ダンシ</t>
    </rPh>
    <rPh sb="2" eb="3">
      <t>ジュン</t>
    </rPh>
    <phoneticPr fontId="3"/>
  </si>
  <si>
    <t>種目コード</t>
    <rPh sb="0" eb="2">
      <t>シュモク</t>
    </rPh>
    <phoneticPr fontId="3"/>
  </si>
  <si>
    <t>男子</t>
    <rPh sb="0" eb="2">
      <t>ダンシ</t>
    </rPh>
    <phoneticPr fontId="3"/>
  </si>
  <si>
    <t>漢字名前</t>
    <rPh sb="0" eb="2">
      <t>カンジ</t>
    </rPh>
    <rPh sb="2" eb="4">
      <t>ナマエ</t>
    </rPh>
    <phoneticPr fontId="3"/>
  </si>
  <si>
    <t>学年</t>
    <rPh sb="0" eb="2">
      <t>ガクネン</t>
    </rPh>
    <phoneticPr fontId="3"/>
  </si>
  <si>
    <t>ｶﾅ名前</t>
    <rPh sb="2" eb="4">
      <t>ナマエ</t>
    </rPh>
    <phoneticPr fontId="3"/>
  </si>
  <si>
    <t>リレー</t>
    <phoneticPr fontId="3"/>
  </si>
  <si>
    <t>｢ﾄﾗｯｸ｣とリレー</t>
    <phoneticPr fontId="12"/>
  </si>
  <si>
    <t>ﾄﾗｯｸﾄﾘﾚｰ</t>
    <phoneticPr fontId="12"/>
  </si>
  <si>
    <t>No.</t>
    <phoneticPr fontId="3"/>
  </si>
  <si>
    <t>人数</t>
    <rPh sb="0" eb="2">
      <t>ニンズウ</t>
    </rPh>
    <phoneticPr fontId="3"/>
  </si>
  <si>
    <t>人</t>
    <rPh sb="0" eb="1">
      <t>ニン</t>
    </rPh>
    <phoneticPr fontId="3"/>
  </si>
  <si>
    <t>記録</t>
    <rPh sb="0" eb="2">
      <t>キロク</t>
    </rPh>
    <phoneticPr fontId="3"/>
  </si>
  <si>
    <t>10分00秒00</t>
    <rPh sb="2" eb="3">
      <t>フン</t>
    </rPh>
    <rPh sb="5" eb="6">
      <t>ビョウ</t>
    </rPh>
    <phoneticPr fontId="3"/>
  </si>
  <si>
    <t>9分00秒00</t>
    <rPh sb="1" eb="2">
      <t>フン</t>
    </rPh>
    <rPh sb="4" eb="5">
      <t>ビョウ</t>
    </rPh>
    <phoneticPr fontId="3"/>
  </si>
  <si>
    <t>10秒00</t>
    <rPh sb="2" eb="3">
      <t>ビョウ</t>
    </rPh>
    <phoneticPr fontId="3"/>
  </si>
  <si>
    <t>10m00</t>
    <phoneticPr fontId="3"/>
  </si>
  <si>
    <t>1m00</t>
    <phoneticPr fontId="3"/>
  </si>
  <si>
    <t>1000点</t>
    <rPh sb="4" eb="5">
      <t>テン</t>
    </rPh>
    <phoneticPr fontId="3"/>
  </si>
  <si>
    <t>100点</t>
    <rPh sb="3" eb="4">
      <t>テン</t>
    </rPh>
    <phoneticPr fontId="3"/>
  </si>
  <si>
    <t>10点</t>
    <rPh sb="2" eb="3">
      <t>テン</t>
    </rPh>
    <phoneticPr fontId="3"/>
  </si>
  <si>
    <t>002</t>
  </si>
  <si>
    <t>003</t>
  </si>
  <si>
    <t>005</t>
  </si>
  <si>
    <t>032</t>
  </si>
  <si>
    <t>042</t>
  </si>
  <si>
    <t>006</t>
  </si>
  <si>
    <t>008</t>
  </si>
  <si>
    <t>010</t>
  </si>
  <si>
    <t>cm 削除→</t>
  </si>
  <si>
    <t>点 削除→</t>
  </si>
  <si>
    <t>↓</t>
    <phoneticPr fontId="3"/>
  </si>
  <si>
    <t>＊注意２</t>
    <rPh sb="1" eb="3">
      <t>チュウイ</t>
    </rPh>
    <phoneticPr fontId="3"/>
  </si>
  <si>
    <t>女子順</t>
    <rPh sb="0" eb="2">
      <t>ジョシ</t>
    </rPh>
    <rPh sb="2" eb="3">
      <t>ジュン</t>
    </rPh>
    <phoneticPr fontId="3"/>
  </si>
  <si>
    <t>女子</t>
    <rPh sb="0" eb="2">
      <t>ジョシ</t>
    </rPh>
    <phoneticPr fontId="3"/>
  </si>
  <si>
    <t>男子数</t>
    <rPh sb="0" eb="2">
      <t>ダンシ</t>
    </rPh>
    <rPh sb="2" eb="3">
      <t>カズ</t>
    </rPh>
    <phoneticPr fontId="3"/>
  </si>
  <si>
    <t>女子数</t>
    <rPh sb="0" eb="2">
      <t>ジョシ</t>
    </rPh>
    <rPh sb="2" eb="3">
      <t>カズ</t>
    </rPh>
    <phoneticPr fontId="3"/>
  </si>
  <si>
    <t>男子</t>
    <rPh sb="0" eb="2">
      <t>ダンシ</t>
    </rPh>
    <phoneticPr fontId="3"/>
  </si>
  <si>
    <t>"入力用"の
種別種目用</t>
    <rPh sb="1" eb="3">
      <t>ニュウリョク</t>
    </rPh>
    <rPh sb="3" eb="4">
      <t>ヨウ</t>
    </rPh>
    <rPh sb="7" eb="9">
      <t>シュベツ</t>
    </rPh>
    <rPh sb="9" eb="11">
      <t>シュモク</t>
    </rPh>
    <rPh sb="11" eb="12">
      <t>ヨウ</t>
    </rPh>
    <phoneticPr fontId="3"/>
  </si>
  <si>
    <t>関一附属</t>
    <rPh sb="0" eb="2">
      <t>カンイチ</t>
    </rPh>
    <rPh sb="2" eb="4">
      <t>フゾク</t>
    </rPh>
    <phoneticPr fontId="17"/>
  </si>
  <si>
    <t>砲丸投</t>
    <rPh sb="0" eb="3">
      <t>ホウガンナ</t>
    </rPh>
    <phoneticPr fontId="12"/>
  </si>
  <si>
    <t>四種競技</t>
    <rPh sb="0" eb="1">
      <t>ヨン</t>
    </rPh>
    <rPh sb="1" eb="2">
      <t>シュ</t>
    </rPh>
    <rPh sb="2" eb="4">
      <t>キョウギ</t>
    </rPh>
    <phoneticPr fontId="17"/>
  </si>
  <si>
    <t>種別種目</t>
    <rPh sb="0" eb="2">
      <t>シュベツ</t>
    </rPh>
    <rPh sb="2" eb="4">
      <t>シュモク</t>
    </rPh>
    <phoneticPr fontId="3"/>
  </si>
  <si>
    <t>女子</t>
    <rPh sb="0" eb="2">
      <t>ジョシ</t>
    </rPh>
    <phoneticPr fontId="3"/>
  </si>
  <si>
    <r>
      <rPr>
        <sz val="11"/>
        <color indexed="9"/>
        <rFont val="ＭＳ ゴシック"/>
        <family val="3"/>
        <charset val="128"/>
      </rPr>
      <t>※ 赤の</t>
    </r>
    <r>
      <rPr>
        <sz val="11"/>
        <color indexed="10"/>
        <rFont val="ＭＳ ゴシック"/>
        <family val="3"/>
        <charset val="128"/>
      </rPr>
      <t>▲</t>
    </r>
    <r>
      <rPr>
        <sz val="11"/>
        <color indexed="9"/>
        <rFont val="ＭＳ ゴシック"/>
        <family val="3"/>
        <charset val="128"/>
      </rPr>
      <t>のあるセルにマウスを持っていけば，説明が表示されます</t>
    </r>
    <r>
      <rPr>
        <sz val="11"/>
        <rFont val="ＭＳ ゴシック"/>
        <family val="3"/>
        <charset val="128"/>
      </rPr>
      <t xml:space="preserve">
</t>
    </r>
    <r>
      <rPr>
        <sz val="11"/>
        <color indexed="9"/>
        <rFont val="ＭＳ ゴシック"/>
        <family val="3"/>
        <charset val="128"/>
      </rPr>
      <t>※</t>
    </r>
    <r>
      <rPr>
        <sz val="11"/>
        <rFont val="ＭＳ ゴシック"/>
        <family val="3"/>
        <charset val="128"/>
      </rPr>
      <t xml:space="preserve"> </t>
    </r>
    <r>
      <rPr>
        <sz val="11"/>
        <color indexed="13"/>
        <rFont val="ＭＳ ゴシック"/>
        <family val="3"/>
        <charset val="128"/>
      </rPr>
      <t>黄色</t>
    </r>
    <r>
      <rPr>
        <sz val="11"/>
        <color indexed="9"/>
        <rFont val="ＭＳ ゴシック"/>
        <family val="3"/>
        <charset val="128"/>
      </rPr>
      <t>の部分に入力してください</t>
    </r>
    <r>
      <rPr>
        <sz val="11"/>
        <rFont val="ＭＳ ゴシック"/>
        <family val="3"/>
        <charset val="128"/>
      </rPr>
      <t xml:space="preserve">
</t>
    </r>
    <r>
      <rPr>
        <sz val="11"/>
        <color indexed="9"/>
        <rFont val="ＭＳ ゴシック"/>
        <family val="3"/>
        <charset val="128"/>
      </rPr>
      <t>※ 訂正する場合は，</t>
    </r>
    <r>
      <rPr>
        <sz val="11"/>
        <color indexed="10"/>
        <rFont val="ＭＳ ゴシック"/>
        <family val="3"/>
        <charset val="128"/>
      </rPr>
      <t>Delete</t>
    </r>
    <r>
      <rPr>
        <sz val="11"/>
        <color indexed="9"/>
        <rFont val="ＭＳ ゴシック"/>
        <family val="3"/>
        <charset val="128"/>
      </rPr>
      <t>キーor</t>
    </r>
    <r>
      <rPr>
        <sz val="11"/>
        <color indexed="10"/>
        <rFont val="ＭＳ ゴシック"/>
        <family val="3"/>
        <charset val="128"/>
      </rPr>
      <t>Back Space</t>
    </r>
    <r>
      <rPr>
        <sz val="11"/>
        <color indexed="9"/>
        <rFont val="ＭＳ ゴシック"/>
        <family val="3"/>
        <charset val="128"/>
      </rPr>
      <t>キーを使用してください</t>
    </r>
    <r>
      <rPr>
        <sz val="11"/>
        <rFont val="ＭＳ ゴシック"/>
        <family val="3"/>
        <charset val="128"/>
      </rPr>
      <t xml:space="preserve">
</t>
    </r>
    <r>
      <rPr>
        <sz val="11"/>
        <color indexed="9"/>
        <rFont val="ＭＳ ゴシック"/>
        <family val="3"/>
        <charset val="128"/>
      </rPr>
      <t>※ 行や列を選択してのクリア・挿入・削除はできません</t>
    </r>
    <phoneticPr fontId="3"/>
  </si>
  <si>
    <t>MCコード</t>
    <phoneticPr fontId="3"/>
  </si>
  <si>
    <t>記録</t>
    <rPh sb="0" eb="2">
      <t>キロク</t>
    </rPh>
    <phoneticPr fontId="3"/>
  </si>
  <si>
    <t>名前・学年</t>
    <rPh sb="0" eb="2">
      <t>ナマエ</t>
    </rPh>
    <rPh sb="3" eb="5">
      <t>ガクネン</t>
    </rPh>
    <phoneticPr fontId="3"/>
  </si>
  <si>
    <t>１種目目</t>
    <rPh sb="1" eb="3">
      <t>シュモク</t>
    </rPh>
    <rPh sb="3" eb="4">
      <t>メ</t>
    </rPh>
    <phoneticPr fontId="3"/>
  </si>
  <si>
    <t>２種目目</t>
    <rPh sb="1" eb="3">
      <t>シュモク</t>
    </rPh>
    <rPh sb="3" eb="4">
      <t>メ</t>
    </rPh>
    <phoneticPr fontId="3"/>
  </si>
  <si>
    <t>リレー</t>
    <phoneticPr fontId="3"/>
  </si>
  <si>
    <t>最初に</t>
    <rPh sb="0" eb="2">
      <t>サイショ</t>
    </rPh>
    <phoneticPr fontId="3"/>
  </si>
  <si>
    <t>黄色</t>
    <rPh sb="0" eb="2">
      <t>キイロ</t>
    </rPh>
    <phoneticPr fontId="3"/>
  </si>
  <si>
    <t>の部分に</t>
    <rPh sb="1" eb="3">
      <t>ブブン</t>
    </rPh>
    <phoneticPr fontId="3"/>
  </si>
  <si>
    <r>
      <rPr>
        <sz val="22"/>
        <color indexed="10"/>
        <rFont val="ＭＳ ゴシック"/>
        <family val="3"/>
        <charset val="128"/>
      </rPr>
      <t>入力</t>
    </r>
    <r>
      <rPr>
        <sz val="22"/>
        <color indexed="8"/>
        <rFont val="ＭＳ ゴシック"/>
        <family val="3"/>
        <charset val="128"/>
      </rPr>
      <t>または</t>
    </r>
    <r>
      <rPr>
        <sz val="22"/>
        <color indexed="10"/>
        <rFont val="ＭＳ ゴシック"/>
        <family val="3"/>
        <charset val="128"/>
      </rPr>
      <t>選択</t>
    </r>
    <r>
      <rPr>
        <sz val="22"/>
        <color indexed="8"/>
        <rFont val="ＭＳ ゴシック"/>
        <family val="3"/>
        <charset val="128"/>
      </rPr>
      <t>してください</t>
    </r>
    <rPh sb="0" eb="2">
      <t>ニュウリョク</t>
    </rPh>
    <rPh sb="5" eb="7">
      <t>センタク</t>
    </rPh>
    <phoneticPr fontId="3"/>
  </si>
  <si>
    <t>DB</t>
    <phoneticPr fontId="12"/>
  </si>
  <si>
    <t>N1</t>
    <phoneticPr fontId="12"/>
  </si>
  <si>
    <t>N2</t>
    <phoneticPr fontId="12"/>
  </si>
  <si>
    <t>SX</t>
    <phoneticPr fontId="12"/>
  </si>
  <si>
    <t>KC</t>
    <phoneticPr fontId="12"/>
  </si>
  <si>
    <t>MC</t>
    <phoneticPr fontId="12"/>
  </si>
  <si>
    <t>ZK</t>
    <phoneticPr fontId="12"/>
  </si>
  <si>
    <t>03</t>
    <phoneticPr fontId="12"/>
  </si>
  <si>
    <t>032001</t>
  </si>
  <si>
    <t>032086</t>
  </si>
  <si>
    <t>ｵｵﾐﾔ</t>
  </si>
  <si>
    <t>ｷﾀｶﾐｷﾀ</t>
  </si>
  <si>
    <t>ｾﾝﾎﾞｸ</t>
  </si>
  <si>
    <t>ｴﾂﾞﾘｺ</t>
  </si>
  <si>
    <t>ﾓﾘｵｶｶﾅﾝ</t>
  </si>
  <si>
    <t>ｵｵﾊｻﾏ</t>
  </si>
  <si>
    <t>ｼﾓﾉﾊｼ</t>
  </si>
  <si>
    <t>ﾄｳﾜ</t>
  </si>
  <si>
    <t>ﾐﾔﾉﾒ</t>
  </si>
  <si>
    <t>ｷﾀｶﾐ</t>
  </si>
  <si>
    <t>ｶﾞﾝﾀﾞｲﾌｿﾞｸ</t>
  </si>
  <si>
    <t>ｲｲﾄﾖ</t>
  </si>
  <si>
    <t>ｼﾀｺｳｼﾞ</t>
  </si>
  <si>
    <t>ﾕﾀﾞ</t>
  </si>
  <si>
    <t>ﾔﾊﾊﾞｷﾀ</t>
  </si>
  <si>
    <t>ｳｴﾀﾞ</t>
  </si>
  <si>
    <t>ﾀﾏﾔﾏ</t>
  </si>
  <si>
    <t>ｸﾉﾍ</t>
  </si>
  <si>
    <t>ﾎｸﾘｮｳ</t>
  </si>
  <si>
    <t>ｲｼﾄﾞﾘﾔ</t>
  </si>
  <si>
    <t>ｼｽﾞｸｲｼ</t>
  </si>
  <si>
    <t>ｶﾏｲｼﾋｶﾞｼ</t>
  </si>
  <si>
    <t>ｵｸﾅｶﾔﾏ</t>
  </si>
  <si>
    <t>ﾕｸﾞﾁ</t>
  </si>
  <si>
    <t>ﾔｻﾜ</t>
  </si>
  <si>
    <t>ﾊﾅﾏｷ</t>
  </si>
  <si>
    <t>ｺｶﾞﾜ</t>
  </si>
  <si>
    <t>ﾕﾓﾄ</t>
  </si>
  <si>
    <t>ｵﾓﾄ</t>
  </si>
  <si>
    <t>ｵｻﾅｲ</t>
  </si>
  <si>
    <t>ｸﾘﾔｶﾞﾜ</t>
  </si>
  <si>
    <t>ｶﾙﾏｲ</t>
  </si>
  <si>
    <t>ｶﾏﾂﾀ</t>
  </si>
  <si>
    <t>ｵﾄﾍﾞ</t>
  </si>
  <si>
    <t>ｼﾞｮｳｾｲ</t>
  </si>
  <si>
    <t>ｼﾞｮｳﾎﾞｳｼﾞ</t>
  </si>
  <si>
    <t>ｼﾞｮｳﾄｳ</t>
  </si>
  <si>
    <t>ｱｼﾛ</t>
  </si>
  <si>
    <t>ｼﾗﾕﾘ</t>
  </si>
  <si>
    <t>ｲﾁﾉﾍ</t>
  </si>
  <si>
    <t>ﾌｸｵｶ</t>
  </si>
  <si>
    <t>ﾐﾙﾏｴ</t>
  </si>
  <si>
    <t>ｶﾜｻｷ</t>
  </si>
  <si>
    <t>ﾀｷｻﾞﾜﾐﾅﾐ</t>
  </si>
  <si>
    <t>ﾑﾛﾈ</t>
  </si>
  <si>
    <t>ｵｵﾊﾗ</t>
  </si>
  <si>
    <t>ﾀﾞｲﾄｳ</t>
  </si>
  <si>
    <t>ｲｯﾎﾟﾝｷﾞ</t>
  </si>
  <si>
    <t>ｾﾝﾏﾔ</t>
  </si>
  <si>
    <t>ｼﾜｻﾝ</t>
  </si>
  <si>
    <t>ｵｷﾀ</t>
  </si>
  <si>
    <t>ﾀｷｻﾞﾜ</t>
  </si>
  <si>
    <t>ｺﾔｾ</t>
  </si>
  <si>
    <t>ｵｵﾂﾞﾁ</t>
  </si>
  <si>
    <t>ｸﾛｲｼﾉ</t>
  </si>
  <si>
    <t>ﾐﾔｺｶﾅﾝ</t>
  </si>
  <si>
    <t>ｵｵｶﾜﾒ</t>
  </si>
  <si>
    <t>ｼﾜﾆ</t>
  </si>
  <si>
    <t>ﾅﾂﾀ</t>
  </si>
  <si>
    <t>ﾖﾅｲ</t>
  </si>
  <si>
    <t>ﾊｷﾞｼｮｳ</t>
  </si>
  <si>
    <t>ｻｸﾗﾏﾁ</t>
  </si>
  <si>
    <t>ｲﾁﾉｾｷ</t>
  </si>
  <si>
    <t>ﾐｻｷ</t>
  </si>
  <si>
    <t>ﾋｶﾞｼﾔﾏ</t>
  </si>
  <si>
    <t>ｻﾑﾗｲﾊﾏ</t>
  </si>
  <si>
    <t>ﾀｷｻﾞﾜﾆ</t>
  </si>
  <si>
    <t>ﾜｶﾞﾆｼ</t>
  </si>
  <si>
    <t>ｶｯｼ</t>
  </si>
  <si>
    <t>ﾐﾔｺﾆｼ</t>
  </si>
  <si>
    <t>ﾇﾏｸﾅｲ</t>
  </si>
  <si>
    <t>ﾏｷﾎﾞﾘ</t>
  </si>
  <si>
    <t>ｲﾜﾃ</t>
  </si>
  <si>
    <t>ｶﾈｶﾞｻｷ</t>
  </si>
  <si>
    <t>ﾐｽﾞｻﾜ</t>
  </si>
  <si>
    <t>ｸｽﾞﾏｷ</t>
  </si>
  <si>
    <t>ﾆｼﾈｲﾁ</t>
  </si>
  <si>
    <t>ｼﾜｲﾁ</t>
  </si>
  <si>
    <t>ｵﾔﾏ</t>
  </si>
  <si>
    <t>ﾋｶﾞｼﾐｽﾞｻﾜ</t>
  </si>
  <si>
    <t>ﾏﾂｵ</t>
  </si>
  <si>
    <t>ｹﾞﾝﾋﾞ</t>
  </si>
  <si>
    <t>ﾔﾊﾊﾞ</t>
  </si>
  <si>
    <t>ﾂｶﾞﾙｲｼ</t>
  </si>
  <si>
    <t>ｸｼﾞ</t>
  </si>
  <si>
    <t>ﾄｵﾉ</t>
  </si>
  <si>
    <t>ﾜｶﾞﾋｶﾞｼ</t>
  </si>
  <si>
    <t>ﾐﾔｺﾆ</t>
  </si>
  <si>
    <t>ﾀﾛｳｲﾁ</t>
  </si>
  <si>
    <t>ﾐﾔｺｲﾁ</t>
  </si>
  <si>
    <t>ﾉﾀﾞ</t>
  </si>
  <si>
    <t>ﾏｯｻｷ</t>
  </si>
  <si>
    <t>ｹｾﾝ</t>
  </si>
  <si>
    <t>ｴｻｼｲﾁ</t>
  </si>
  <si>
    <t>ﾏｴｻﾜ</t>
  </si>
  <si>
    <t>ｵｵﾌﾅﾄ</t>
  </si>
  <si>
    <t>ｻﾜｳﾁ</t>
  </si>
  <si>
    <t>ｴｶﾘ</t>
  </si>
  <si>
    <t>ｾｲﾅﾝ</t>
  </si>
  <si>
    <t>ｶﾜｸﾞﾁ</t>
  </si>
  <si>
    <t>ﾐｽﾞｻﾜﾐﾅﾐ</t>
  </si>
  <si>
    <t>ﾜｶﾔﾅｷﾞ</t>
  </si>
  <si>
    <t>ﾔﾏﾀﾞ</t>
  </si>
  <si>
    <t>ｵｵﾌﾅﾄｲﾁ</t>
  </si>
  <si>
    <t>ﾌｼﾞｻﾜ</t>
  </si>
  <si>
    <t>ﾄｳﾘｮｳ</t>
  </si>
  <si>
    <t>ﾔﾏｶﾞﾀ</t>
  </si>
  <si>
    <t>ｳﾍﾞ</t>
  </si>
  <si>
    <t>ﾀﾈｲﾁ</t>
  </si>
  <si>
    <t>ｳｴﾉ</t>
  </si>
  <si>
    <t>ｲｲｵｶ</t>
  </si>
  <si>
    <t>ﾆｼﾈ</t>
  </si>
  <si>
    <t>ｼﾌﾞﾀﾐ</t>
  </si>
  <si>
    <t>ﾄｳﾆ</t>
  </si>
  <si>
    <t>ｴｻｼﾐﾅﾐ</t>
  </si>
  <si>
    <t>ｲﾜｲｽﾞﾐ</t>
  </si>
  <si>
    <t>ｲｯｶﾀｲ</t>
  </si>
  <si>
    <t>ﾅｶﾉ</t>
  </si>
  <si>
    <t>ｷﾀｶﾐﾐﾅﾐ</t>
  </si>
  <si>
    <t>ﾎﾝﾃﾞﾗ</t>
  </si>
  <si>
    <t>ｻｷﾔﾏ</t>
  </si>
  <si>
    <t>ﾓﾘｵｶﾛｳ</t>
  </si>
  <si>
    <t>ｴｻｼﾋｶﾞｼ</t>
  </si>
  <si>
    <t>ﾅﾂｲ</t>
  </si>
  <si>
    <t>ｺﾛﾓｶﾞﾜ</t>
  </si>
  <si>
    <t>ﾌﾀﾞｲ</t>
  </si>
  <si>
    <t>ﾋﾗｲｽﾞﾐ</t>
  </si>
  <si>
    <t>ﾅﾝｼﾞｮｳ</t>
  </si>
  <si>
    <t>ﾀｶﾀｲﾁ</t>
  </si>
  <si>
    <t>ﾏﾂｿﾞﾉ</t>
  </si>
  <si>
    <t>ｷﾘｷﾘ</t>
  </si>
  <si>
    <t>ｷﾀﾏﾂｿﾞﾉ</t>
  </si>
  <si>
    <t>ｾﾀﾏｲ</t>
  </si>
  <si>
    <t>ｱﾘｽ</t>
  </si>
  <si>
    <t>ﾀﾉﾊﾀ</t>
  </si>
  <si>
    <t>ﾏｲｶﾜ</t>
  </si>
  <si>
    <t>ｶﾜｲ</t>
  </si>
  <si>
    <t>ｳﾊﾞﾔｼｷ</t>
  </si>
  <si>
    <t>ﾔﾅｷﾞｻﾜ</t>
  </si>
  <si>
    <t>ﾊﾅﾜ</t>
  </si>
  <si>
    <t>ｵﾓｴ</t>
  </si>
  <si>
    <t>ﾐﾙﾏｴﾐﾅﾐ</t>
  </si>
  <si>
    <t>ﾊﾅﾏｷｷﾀ</t>
  </si>
  <si>
    <t>ﾆｲｻﾄ</t>
  </si>
  <si>
    <t>ﾊﾅｲｽﾞﾐ</t>
  </si>
  <si>
    <t>ｶﾏｲｼ</t>
  </si>
  <si>
    <t>ｲﾁﾉｾｷﾋｶﾞｼ</t>
  </si>
  <si>
    <t>大宮</t>
  </si>
  <si>
    <t>北上北</t>
  </si>
  <si>
    <t>仙北</t>
  </si>
  <si>
    <t>江釣子</t>
  </si>
  <si>
    <t>盛岡河南</t>
  </si>
  <si>
    <t>大迫</t>
  </si>
  <si>
    <t>下橋</t>
  </si>
  <si>
    <t>東和</t>
  </si>
  <si>
    <t>宮野目</t>
  </si>
  <si>
    <t>北上</t>
  </si>
  <si>
    <t>岩大附属</t>
  </si>
  <si>
    <t>飯豊</t>
  </si>
  <si>
    <t>下小路</t>
  </si>
  <si>
    <t>湯田</t>
  </si>
  <si>
    <t>矢巾北</t>
  </si>
  <si>
    <t>上田</t>
  </si>
  <si>
    <t>玉山</t>
  </si>
  <si>
    <t>九戸</t>
  </si>
  <si>
    <t>北陵</t>
  </si>
  <si>
    <t>石鳥谷</t>
  </si>
  <si>
    <t>雫石</t>
  </si>
  <si>
    <t>釜石東</t>
  </si>
  <si>
    <t>奥中山</t>
  </si>
  <si>
    <t>湯口</t>
  </si>
  <si>
    <t>矢沢</t>
  </si>
  <si>
    <t>花巻</t>
  </si>
  <si>
    <t>小川</t>
  </si>
  <si>
    <t>湯本</t>
  </si>
  <si>
    <t>小本</t>
  </si>
  <si>
    <t>長内</t>
  </si>
  <si>
    <t>厨川</t>
  </si>
  <si>
    <t>軽米</t>
  </si>
  <si>
    <t>釜津田</t>
  </si>
  <si>
    <t>乙部</t>
  </si>
  <si>
    <t>城西</t>
  </si>
  <si>
    <t>浄法寺</t>
  </si>
  <si>
    <t>城東</t>
  </si>
  <si>
    <t>安代</t>
  </si>
  <si>
    <t>白百合</t>
  </si>
  <si>
    <t>一戸</t>
  </si>
  <si>
    <t>福岡</t>
  </si>
  <si>
    <t>見前</t>
  </si>
  <si>
    <t>川崎</t>
  </si>
  <si>
    <t>滝沢南</t>
  </si>
  <si>
    <t>室根</t>
  </si>
  <si>
    <t>大原</t>
  </si>
  <si>
    <t>大東</t>
  </si>
  <si>
    <t>一本木</t>
  </si>
  <si>
    <t>千厩</t>
  </si>
  <si>
    <t>紫波三</t>
  </si>
  <si>
    <t>興田</t>
  </si>
  <si>
    <t>滝沢</t>
  </si>
  <si>
    <t>小屋瀬</t>
  </si>
  <si>
    <t>大槌</t>
  </si>
  <si>
    <t>黒石野</t>
  </si>
  <si>
    <t>宮古河南</t>
  </si>
  <si>
    <t>大川目</t>
  </si>
  <si>
    <t>紫波二</t>
  </si>
  <si>
    <t>南都田</t>
  </si>
  <si>
    <t>米内</t>
  </si>
  <si>
    <t>萩荘</t>
  </si>
  <si>
    <t>桜町</t>
  </si>
  <si>
    <t>一関</t>
  </si>
  <si>
    <t>三崎</t>
  </si>
  <si>
    <t>東山</t>
  </si>
  <si>
    <t>侍浜</t>
  </si>
  <si>
    <t>滝沢二</t>
  </si>
  <si>
    <t>和賀西</t>
  </si>
  <si>
    <t>甲子</t>
  </si>
  <si>
    <t>宮古西</t>
  </si>
  <si>
    <t>沼宮内</t>
  </si>
  <si>
    <t>巻堀</t>
  </si>
  <si>
    <t>岩手</t>
  </si>
  <si>
    <t>金ヶ崎</t>
  </si>
  <si>
    <t>水沢</t>
  </si>
  <si>
    <t>葛巻</t>
  </si>
  <si>
    <t>西根一</t>
  </si>
  <si>
    <t>紫波一</t>
  </si>
  <si>
    <t>小山</t>
  </si>
  <si>
    <t>東水沢</t>
  </si>
  <si>
    <t>松尾</t>
  </si>
  <si>
    <t>厳美</t>
  </si>
  <si>
    <t>矢巾</t>
  </si>
  <si>
    <t>津軽石</t>
  </si>
  <si>
    <t>久慈</t>
  </si>
  <si>
    <t>遠野</t>
  </si>
  <si>
    <t>和賀東</t>
  </si>
  <si>
    <t>宮古二</t>
  </si>
  <si>
    <t>田老一</t>
  </si>
  <si>
    <t>宮古一</t>
  </si>
  <si>
    <t>野田</t>
  </si>
  <si>
    <t>末崎</t>
  </si>
  <si>
    <t>気仙</t>
  </si>
  <si>
    <t>江刺一</t>
  </si>
  <si>
    <t>前沢</t>
  </si>
  <si>
    <t>大船渡</t>
  </si>
  <si>
    <t>沢内</t>
  </si>
  <si>
    <t>江刈</t>
  </si>
  <si>
    <t>西南</t>
  </si>
  <si>
    <t>川口</t>
  </si>
  <si>
    <t>金田一</t>
  </si>
  <si>
    <t>水沢南</t>
  </si>
  <si>
    <t>若柳</t>
  </si>
  <si>
    <t>山田</t>
  </si>
  <si>
    <t>大船渡一</t>
  </si>
  <si>
    <t>藤沢</t>
  </si>
  <si>
    <t>東陵</t>
  </si>
  <si>
    <t>山形</t>
  </si>
  <si>
    <t>宇部</t>
  </si>
  <si>
    <t>種市</t>
  </si>
  <si>
    <t>上野</t>
  </si>
  <si>
    <t>飯岡</t>
  </si>
  <si>
    <t>西根</t>
  </si>
  <si>
    <t>渋民</t>
  </si>
  <si>
    <t>唐丹</t>
  </si>
  <si>
    <t>江刺南</t>
  </si>
  <si>
    <t>岩泉</t>
  </si>
  <si>
    <t>一方井</t>
  </si>
  <si>
    <t>中野</t>
  </si>
  <si>
    <t>北上南</t>
  </si>
  <si>
    <t>本寺</t>
  </si>
  <si>
    <t>崎山</t>
  </si>
  <si>
    <t>盛岡聾</t>
  </si>
  <si>
    <t>江刺東</t>
  </si>
  <si>
    <t>夏井</t>
  </si>
  <si>
    <t>衣川</t>
  </si>
  <si>
    <t>普代</t>
  </si>
  <si>
    <t>平泉</t>
  </si>
  <si>
    <t>南城</t>
  </si>
  <si>
    <t>高田一</t>
  </si>
  <si>
    <t>松園</t>
  </si>
  <si>
    <t>吉里吉里</t>
  </si>
  <si>
    <t>北松園</t>
  </si>
  <si>
    <t>世田米</t>
  </si>
  <si>
    <t>有住</t>
  </si>
  <si>
    <t>田野畑</t>
  </si>
  <si>
    <t>舞川</t>
  </si>
  <si>
    <t>川井</t>
  </si>
  <si>
    <t>姥屋敷</t>
  </si>
  <si>
    <t>柳沢</t>
  </si>
  <si>
    <t>花輪</t>
  </si>
  <si>
    <t>重茂</t>
  </si>
  <si>
    <t>見前南</t>
  </si>
  <si>
    <t>花巻北</t>
  </si>
  <si>
    <t>新里</t>
  </si>
  <si>
    <t>花泉</t>
  </si>
  <si>
    <t>釜石</t>
  </si>
  <si>
    <t>一関東</t>
  </si>
  <si>
    <t>第</t>
    <rPh sb="0" eb="1">
      <t>ダイ</t>
    </rPh>
    <phoneticPr fontId="3"/>
  </si>
  <si>
    <t>回　岩手県中学校通信陸上競技大会　北上地区大会</t>
    <rPh sb="0" eb="1">
      <t>カイ</t>
    </rPh>
    <phoneticPr fontId="3"/>
  </si>
  <si>
    <t>年度</t>
    <rPh sb="0" eb="2">
      <t>ネンド</t>
    </rPh>
    <phoneticPr fontId="3"/>
  </si>
  <si>
    <t>地区通信</t>
    <rPh sb="0" eb="2">
      <t>チク</t>
    </rPh>
    <rPh sb="2" eb="4">
      <t>ツウシン</t>
    </rPh>
    <phoneticPr fontId="3"/>
  </si>
  <si>
    <t>県通信</t>
    <rPh sb="0" eb="1">
      <t>ケン</t>
    </rPh>
    <rPh sb="1" eb="3">
      <t>ツウシン</t>
    </rPh>
    <phoneticPr fontId="3"/>
  </si>
  <si>
    <t>地区陸上</t>
    <rPh sb="0" eb="2">
      <t>チク</t>
    </rPh>
    <rPh sb="2" eb="4">
      <t>リクジョウ</t>
    </rPh>
    <phoneticPr fontId="3"/>
  </si>
  <si>
    <t>回　和賀地区中学校陸上競技大会</t>
    <rPh sb="0" eb="1">
      <t>カイ</t>
    </rPh>
    <rPh sb="2" eb="4">
      <t>ワガ</t>
    </rPh>
    <rPh sb="4" eb="6">
      <t>チク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phoneticPr fontId="3"/>
  </si>
  <si>
    <t>申込種目（種目コード－クラスコード）</t>
    <rPh sb="0" eb="1">
      <t>サル</t>
    </rPh>
    <rPh sb="1" eb="2">
      <t>コミ</t>
    </rPh>
    <rPh sb="2" eb="3">
      <t>タネ</t>
    </rPh>
    <rPh sb="3" eb="4">
      <t>メ</t>
    </rPh>
    <rPh sb="5" eb="7">
      <t>シュモク</t>
    </rPh>
    <phoneticPr fontId="2"/>
  </si>
  <si>
    <t>分からないときは</t>
    <rPh sb="0" eb="1">
      <t>ワ</t>
    </rPh>
    <phoneticPr fontId="3"/>
  </si>
  <si>
    <t>各地区の陸上専門委員長</t>
    <rPh sb="0" eb="3">
      <t>カクチク</t>
    </rPh>
    <rPh sb="4" eb="6">
      <t>リクジョウ</t>
    </rPh>
    <rPh sb="6" eb="8">
      <t>センモン</t>
    </rPh>
    <rPh sb="8" eb="11">
      <t>イインチョウ</t>
    </rPh>
    <phoneticPr fontId="3"/>
  </si>
  <si>
    <t>または</t>
    <phoneticPr fontId="3"/>
  </si>
  <si>
    <t>操作方法</t>
    <rPh sb="0" eb="2">
      <t>ソウサ</t>
    </rPh>
    <rPh sb="2" eb="4">
      <t>ホウホウ</t>
    </rPh>
    <phoneticPr fontId="3"/>
  </si>
  <si>
    <t>③　②の終了後、「参加一覧表」シートにて、男子、女子の参加一覧表を
　　印刷して提出してください。</t>
    <rPh sb="4" eb="7">
      <t>シュウリョウゴ</t>
    </rPh>
    <rPh sb="9" eb="11">
      <t>サンカ</t>
    </rPh>
    <rPh sb="11" eb="14">
      <t>イチランヒョウ</t>
    </rPh>
    <rPh sb="21" eb="23">
      <t>ダンシ</t>
    </rPh>
    <rPh sb="24" eb="26">
      <t>ジョシ</t>
    </rPh>
    <rPh sb="27" eb="29">
      <t>サンカ</t>
    </rPh>
    <rPh sb="29" eb="32">
      <t>イチランヒョウ</t>
    </rPh>
    <rPh sb="36" eb="38">
      <t>インサツ</t>
    </rPh>
    <rPh sb="40" eb="42">
      <t>テイシュツ</t>
    </rPh>
    <phoneticPr fontId="3"/>
  </si>
  <si>
    <r>
      <t>②</t>
    </r>
    <r>
      <rPr>
        <sz val="18"/>
        <color indexed="44"/>
        <rFont val="ＭＳ ゴシック"/>
        <family val="3"/>
        <charset val="128"/>
      </rPr>
      <t>「入力用」</t>
    </r>
    <r>
      <rPr>
        <sz val="18"/>
        <color indexed="9"/>
        <rFont val="ＭＳ ゴシック"/>
        <family val="3"/>
        <charset val="128"/>
      </rPr>
      <t>シートの</t>
    </r>
    <r>
      <rPr>
        <sz val="18"/>
        <color indexed="10"/>
        <rFont val="ＭＳ ゴシック"/>
        <family val="3"/>
        <charset val="128"/>
      </rPr>
      <t>注意１</t>
    </r>
    <r>
      <rPr>
        <sz val="18"/>
        <color indexed="9"/>
        <rFont val="ＭＳ ゴシック"/>
        <family val="3"/>
        <charset val="128"/>
      </rPr>
      <t>～</t>
    </r>
    <r>
      <rPr>
        <sz val="18"/>
        <color indexed="10"/>
        <rFont val="ＭＳ ゴシック"/>
        <family val="3"/>
        <charset val="128"/>
      </rPr>
      <t>３</t>
    </r>
    <r>
      <rPr>
        <sz val="18"/>
        <color indexed="9"/>
        <rFont val="ＭＳ ゴシック"/>
        <family val="3"/>
        <charset val="128"/>
      </rPr>
      <t>を確認した後、必要事項を入力してください</t>
    </r>
    <rPh sb="2" eb="4">
      <t>ニュウリョク</t>
    </rPh>
    <rPh sb="4" eb="5">
      <t>ヨウ</t>
    </rPh>
    <rPh sb="10" eb="12">
      <t>チュウイ</t>
    </rPh>
    <rPh sb="16" eb="18">
      <t>カクニン</t>
    </rPh>
    <rPh sb="20" eb="21">
      <t>アト</t>
    </rPh>
    <rPh sb="22" eb="24">
      <t>ヒツヨウ</t>
    </rPh>
    <rPh sb="24" eb="26">
      <t>ジコウ</t>
    </rPh>
    <rPh sb="27" eb="29">
      <t>ニュウリョク</t>
    </rPh>
    <phoneticPr fontId="3"/>
  </si>
  <si>
    <t>注意点</t>
    <rPh sb="0" eb="3">
      <t>チュウイテン</t>
    </rPh>
    <phoneticPr fontId="3"/>
  </si>
  <si>
    <r>
      <t>①</t>
    </r>
    <r>
      <rPr>
        <sz val="18"/>
        <color indexed="51"/>
        <rFont val="ＭＳ ゴシック"/>
        <family val="3"/>
        <charset val="128"/>
      </rPr>
      <t>「基本データ」</t>
    </r>
    <r>
      <rPr>
        <sz val="18"/>
        <color indexed="9"/>
        <rFont val="ＭＳ ゴシック"/>
        <family val="3"/>
        <charset val="128"/>
      </rPr>
      <t>シートの</t>
    </r>
    <r>
      <rPr>
        <sz val="18"/>
        <color indexed="51"/>
        <rFont val="ＭＳ ゴシック"/>
        <family val="3"/>
        <charset val="128"/>
      </rPr>
      <t>黄色の部分</t>
    </r>
    <r>
      <rPr>
        <sz val="18"/>
        <color indexed="9"/>
        <rFont val="ＭＳ ゴシック"/>
        <family val="3"/>
        <charset val="128"/>
      </rPr>
      <t>に必要事項を入力してください</t>
    </r>
    <rPh sb="2" eb="4">
      <t>キホン</t>
    </rPh>
    <rPh sb="12" eb="14">
      <t>キイロ</t>
    </rPh>
    <rPh sb="15" eb="17">
      <t>ブブン</t>
    </rPh>
    <rPh sb="18" eb="20">
      <t>ヒツヨウ</t>
    </rPh>
    <rPh sb="20" eb="22">
      <t>ジコウ</t>
    </rPh>
    <rPh sb="23" eb="25">
      <t>ニュウリョク</t>
    </rPh>
    <phoneticPr fontId="3"/>
  </si>
  <si>
    <t>①　保存するとき「互換性チェック」が表示される時があります。
　　その場合「続行」を押し、そのまま保存してください。</t>
    <rPh sb="2" eb="4">
      <t>ホゾン</t>
    </rPh>
    <rPh sb="9" eb="12">
      <t>ゴカンセイ</t>
    </rPh>
    <rPh sb="18" eb="20">
      <t>ヒョウジ</t>
    </rPh>
    <rPh sb="23" eb="24">
      <t>トキ</t>
    </rPh>
    <rPh sb="35" eb="37">
      <t>バアイ</t>
    </rPh>
    <rPh sb="38" eb="40">
      <t>ゾッコウ</t>
    </rPh>
    <rPh sb="42" eb="43">
      <t>オ</t>
    </rPh>
    <rPh sb="49" eb="51">
      <t>ホゾン</t>
    </rPh>
    <phoneticPr fontId="3"/>
  </si>
  <si>
    <t>記録なし=TRUE</t>
    <rPh sb="0" eb="2">
      <t>キロク</t>
    </rPh>
    <phoneticPr fontId="3"/>
  </si>
  <si>
    <t>リレーのみ=FALSE</t>
    <phoneticPr fontId="3"/>
  </si>
  <si>
    <t>0m**</t>
    <phoneticPr fontId="3"/>
  </si>
  <si>
    <t>●印刷する時に</t>
  </si>
  <si>
    <r>
      <rPr>
        <sz val="18"/>
        <color indexed="51"/>
        <rFont val="ＭＳ ゴシック"/>
        <family val="3"/>
        <charset val="128"/>
      </rPr>
      <t>「印刷」</t>
    </r>
    <r>
      <rPr>
        <sz val="18"/>
        <color indexed="9"/>
        <rFont val="ＭＳ ゴシック"/>
        <family val="3"/>
        <charset val="128"/>
      </rPr>
      <t>の</t>
    </r>
    <r>
      <rPr>
        <sz val="18"/>
        <color indexed="10"/>
        <rFont val="ＭＳ ゴシック"/>
        <family val="3"/>
        <charset val="128"/>
      </rPr>
      <t>「印刷範囲」のページ設定</t>
    </r>
    <r>
      <rPr>
        <sz val="18"/>
        <color indexed="9"/>
        <rFont val="ＭＳ ゴシック"/>
        <family val="3"/>
        <charset val="128"/>
      </rPr>
      <t>をしてから印刷してください</t>
    </r>
    <rPh sb="1" eb="3">
      <t>インサツ</t>
    </rPh>
    <rPh sb="6" eb="8">
      <t>インサツ</t>
    </rPh>
    <rPh sb="8" eb="10">
      <t>ハンイ</t>
    </rPh>
    <rPh sb="15" eb="17">
      <t>セッテイ</t>
    </rPh>
    <rPh sb="22" eb="24">
      <t>インサツ</t>
    </rPh>
    <phoneticPr fontId="3"/>
  </si>
  <si>
    <r>
      <rPr>
        <sz val="18"/>
        <color indexed="60"/>
        <rFont val="ＭＳ ゴシック"/>
        <family val="3"/>
        <charset val="128"/>
      </rPr>
      <t xml:space="preserve">●記録が表示されない時
</t>
    </r>
    <r>
      <rPr>
        <sz val="18"/>
        <color indexed="8"/>
        <rFont val="ＭＳ ゴシック"/>
        <family val="3"/>
        <charset val="128"/>
      </rPr>
      <t xml:space="preserve">
「入力用」の記録に入力ミスがあるかもしれませんので確認を</t>
    </r>
    <rPh sb="1" eb="3">
      <t>キロク</t>
    </rPh>
    <rPh sb="4" eb="6">
      <t>ヒョウジ</t>
    </rPh>
    <rPh sb="10" eb="11">
      <t>トキ</t>
    </rPh>
    <rPh sb="14" eb="16">
      <t>ニュウリョク</t>
    </rPh>
    <rPh sb="16" eb="17">
      <t>ヨウ</t>
    </rPh>
    <rPh sb="19" eb="21">
      <t>キロク</t>
    </rPh>
    <rPh sb="22" eb="24">
      <t>ニュウリョク</t>
    </rPh>
    <rPh sb="38" eb="40">
      <t>カクニン</t>
    </rPh>
    <phoneticPr fontId="3"/>
  </si>
  <si>
    <t>01</t>
    <phoneticPr fontId="12"/>
  </si>
  <si>
    <t>02</t>
    <phoneticPr fontId="3"/>
  </si>
  <si>
    <t>03</t>
    <phoneticPr fontId="3"/>
  </si>
  <si>
    <t>04</t>
    <phoneticPr fontId="3"/>
  </si>
  <si>
    <t>00</t>
    <phoneticPr fontId="12"/>
  </si>
  <si>
    <t>09</t>
    <phoneticPr fontId="12"/>
  </si>
  <si>
    <t>00</t>
    <phoneticPr fontId="17"/>
  </si>
  <si>
    <t>01</t>
    <phoneticPr fontId="17"/>
  </si>
  <si>
    <t>02</t>
    <phoneticPr fontId="17"/>
  </si>
  <si>
    <t>03</t>
    <phoneticPr fontId="17"/>
  </si>
  <si>
    <t>04</t>
    <phoneticPr fontId="17"/>
  </si>
  <si>
    <t>09</t>
    <phoneticPr fontId="17"/>
  </si>
  <si>
    <t>競技人数確認用</t>
    <rPh sb="0" eb="2">
      <t>キョウギ</t>
    </rPh>
    <rPh sb="2" eb="4">
      <t>ニンズウ</t>
    </rPh>
    <rPh sb="4" eb="6">
      <t>カクニン</t>
    </rPh>
    <rPh sb="6" eb="7">
      <t>ヨウ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</si>
  <si>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</si>
  <si>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</si>
  <si>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登録確認シート</t>
    <rPh sb="0" eb="2">
      <t>トウロク</t>
    </rPh>
    <rPh sb="2" eb="4">
      <t>カクニン</t>
    </rPh>
    <phoneticPr fontId="37"/>
  </si>
  <si>
    <t>00201</t>
    <phoneticPr fontId="37"/>
  </si>
  <si>
    <t>00203</t>
    <phoneticPr fontId="37"/>
  </si>
  <si>
    <t>00202</t>
    <phoneticPr fontId="37"/>
  </si>
  <si>
    <t>00801</t>
    <phoneticPr fontId="37"/>
  </si>
  <si>
    <t>00300</t>
    <phoneticPr fontId="37"/>
  </si>
  <si>
    <t>00500</t>
    <phoneticPr fontId="37"/>
  </si>
  <si>
    <t>00600</t>
    <phoneticPr fontId="37"/>
  </si>
  <si>
    <t>03200</t>
    <phoneticPr fontId="37"/>
  </si>
  <si>
    <t>07100</t>
    <phoneticPr fontId="37"/>
  </si>
  <si>
    <t>07200</t>
    <phoneticPr fontId="37"/>
  </si>
  <si>
    <t>07300</t>
    <phoneticPr fontId="37"/>
  </si>
  <si>
    <t>08300</t>
    <phoneticPr fontId="37"/>
  </si>
  <si>
    <t>21300</t>
    <phoneticPr fontId="37"/>
  </si>
  <si>
    <t>01000</t>
    <phoneticPr fontId="37"/>
  </si>
  <si>
    <t>08500</t>
    <phoneticPr fontId="37"/>
  </si>
  <si>
    <t>21400</t>
    <phoneticPr fontId="37"/>
  </si>
  <si>
    <t>3</t>
  </si>
  <si>
    <t>人数が多いとき</t>
    <rPh sb="0" eb="2">
      <t>ニンズウ</t>
    </rPh>
    <rPh sb="3" eb="4">
      <t>オオ</t>
    </rPh>
    <phoneticPr fontId="37"/>
  </si>
  <si>
    <t>色がでます</t>
    <rPh sb="0" eb="1">
      <t>イロ</t>
    </rPh>
    <phoneticPr fontId="37"/>
  </si>
  <si>
    <t>「入力用」シートに
入った選手数が出ます</t>
    <rPh sb="1" eb="3">
      <t>ニュウリョク</t>
    </rPh>
    <rPh sb="3" eb="4">
      <t>ヨウ</t>
    </rPh>
    <rPh sb="10" eb="11">
      <t>ハイ</t>
    </rPh>
    <rPh sb="13" eb="15">
      <t>センシュ</t>
    </rPh>
    <rPh sb="15" eb="16">
      <t>スウ</t>
    </rPh>
    <rPh sb="17" eb="18">
      <t>デ</t>
    </rPh>
    <phoneticPr fontId="37"/>
  </si>
  <si>
    <t>この</t>
    <phoneticPr fontId="37"/>
  </si>
  <si>
    <t>リレーのみ</t>
    <phoneticPr fontId="12"/>
  </si>
  <si>
    <t>部　　別</t>
    <rPh sb="0" eb="1">
      <t>ブ</t>
    </rPh>
    <rPh sb="3" eb="4">
      <t>ベツ</t>
    </rPh>
    <phoneticPr fontId="2"/>
  </si>
  <si>
    <t>性別</t>
    <rPh sb="0" eb="2">
      <t>セイベツ</t>
    </rPh>
    <phoneticPr fontId="2"/>
  </si>
  <si>
    <t>種　　目</t>
    <rPh sb="0" eb="1">
      <t>タネ</t>
    </rPh>
    <rPh sb="3" eb="4">
      <t>メ</t>
    </rPh>
    <phoneticPr fontId="2"/>
  </si>
  <si>
    <t>今年度最高記録</t>
    <rPh sb="0" eb="3">
      <t>コンネンド</t>
    </rPh>
    <rPh sb="3" eb="5">
      <t>サイコウ</t>
    </rPh>
    <rPh sb="5" eb="7">
      <t>キロク</t>
    </rPh>
    <phoneticPr fontId="2"/>
  </si>
  <si>
    <t>４×１００ｍＲ</t>
    <phoneticPr fontId="2"/>
  </si>
  <si>
    <t>ナンバーカード</t>
    <phoneticPr fontId="2"/>
  </si>
  <si>
    <t>氏　　　　　　名</t>
    <rPh sb="0" eb="1">
      <t>シ</t>
    </rPh>
    <rPh sb="7" eb="8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</si>
  <si>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</si>
  <si>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ＭＣコード</t>
    <phoneticPr fontId="2"/>
  </si>
  <si>
    <t>４×１００ｍＲ</t>
    <phoneticPr fontId="2"/>
  </si>
  <si>
    <t>ナンバーカード</t>
    <phoneticPr fontId="2"/>
  </si>
  <si>
    <t>低学年</t>
    <rPh sb="0" eb="3">
      <t>テイガクネン</t>
    </rPh>
    <phoneticPr fontId="2"/>
  </si>
  <si>
    <t>共通</t>
    <rPh sb="0" eb="2">
      <t>キョウツウ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</si>
  <si>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</si>
  <si>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</si>
  <si>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回　全日本中学校通信陸上競技岩手県大会</t>
    <rPh sb="3" eb="5">
      <t>ニッポン</t>
    </rPh>
    <phoneticPr fontId="3"/>
  </si>
  <si>
    <t>回　岩手県中学校総合体育大会　陸上競技</t>
    <rPh sb="0" eb="1">
      <t>カイ</t>
    </rPh>
    <rPh sb="2" eb="5">
      <t>イワテケン</t>
    </rPh>
    <rPh sb="5" eb="8">
      <t>チュウガッコウ</t>
    </rPh>
    <rPh sb="8" eb="10">
      <t>ソウゴウ</t>
    </rPh>
    <rPh sb="10" eb="12">
      <t>タイイク</t>
    </rPh>
    <rPh sb="12" eb="14">
      <t>タイカイ</t>
    </rPh>
    <rPh sb="15" eb="17">
      <t>リクジョウ</t>
    </rPh>
    <rPh sb="17" eb="19">
      <t>キョウギ</t>
    </rPh>
    <phoneticPr fontId="3"/>
  </si>
  <si>
    <t>00201</t>
  </si>
  <si>
    <t>00801</t>
  </si>
  <si>
    <t>1</t>
    <phoneticPr fontId="37"/>
  </si>
  <si>
    <t>00500</t>
  </si>
  <si>
    <t>入力</t>
    <rPh sb="0" eb="2">
      <t>ニュウリョク</t>
    </rPh>
    <phoneticPr fontId="37"/>
  </si>
  <si>
    <t>00202</t>
  </si>
  <si>
    <t>00203</t>
  </si>
  <si>
    <t>00300</t>
  </si>
  <si>
    <t>00600</t>
  </si>
  <si>
    <t>00800</t>
  </si>
  <si>
    <t>01000</t>
  </si>
  <si>
    <t>03200</t>
  </si>
  <si>
    <t>07100</t>
  </si>
  <si>
    <t>07200</t>
  </si>
  <si>
    <t>07300</t>
  </si>
  <si>
    <t>08300</t>
  </si>
  <si>
    <t>21300</t>
  </si>
  <si>
    <t>04200</t>
  </si>
  <si>
    <t>08500</t>
  </si>
  <si>
    <t>21400</t>
  </si>
  <si>
    <t>2</t>
  </si>
  <si>
    <t>00200</t>
  </si>
  <si>
    <t>08301</t>
    <phoneticPr fontId="37"/>
  </si>
  <si>
    <t>00804</t>
    <phoneticPr fontId="37"/>
  </si>
  <si>
    <t>00804</t>
    <phoneticPr fontId="37"/>
  </si>
  <si>
    <t>04201</t>
    <phoneticPr fontId="37"/>
  </si>
  <si>
    <t>04204</t>
    <phoneticPr fontId="37"/>
  </si>
  <si>
    <t>08504</t>
    <phoneticPr fontId="37"/>
  </si>
  <si>
    <t>60109</t>
    <phoneticPr fontId="37"/>
  </si>
  <si>
    <t>共通Ｒ</t>
    <rPh sb="0" eb="2">
      <t>キョウツウ</t>
    </rPh>
    <phoneticPr fontId="37"/>
  </si>
  <si>
    <t>回　北上ジュニア陸上競技大会</t>
    <rPh sb="0" eb="1">
      <t>カイ</t>
    </rPh>
    <rPh sb="2" eb="4">
      <t>キタカミ</t>
    </rPh>
    <rPh sb="8" eb="10">
      <t>リクジョウ</t>
    </rPh>
    <rPh sb="10" eb="12">
      <t>キョウギ</t>
    </rPh>
    <rPh sb="12" eb="14">
      <t>タイカイ</t>
    </rPh>
    <phoneticPr fontId="3"/>
  </si>
  <si>
    <t>北上ジュニア</t>
    <rPh sb="0" eb="2">
      <t>キタカミ</t>
    </rPh>
    <phoneticPr fontId="3"/>
  </si>
  <si>
    <t>00200</t>
    <phoneticPr fontId="37"/>
  </si>
  <si>
    <t>00800</t>
    <phoneticPr fontId="37"/>
  </si>
  <si>
    <t>04200</t>
    <phoneticPr fontId="37"/>
  </si>
  <si>
    <t>60100</t>
    <phoneticPr fontId="37"/>
  </si>
  <si>
    <t>6</t>
    <phoneticPr fontId="37"/>
  </si>
  <si>
    <t>4×100ｍＲ</t>
    <phoneticPr fontId="3"/>
  </si>
  <si>
    <t>60100</t>
    <phoneticPr fontId="37"/>
  </si>
  <si>
    <t>100</t>
    <phoneticPr fontId="37"/>
  </si>
  <si>
    <t>代表者</t>
    <rPh sb="0" eb="3">
      <t>ダイヒョウシャ</t>
    </rPh>
    <phoneticPr fontId="2"/>
  </si>
  <si>
    <t>601</t>
    <phoneticPr fontId="17"/>
  </si>
  <si>
    <t>032233</t>
  </si>
  <si>
    <t>大野</t>
    <rPh sb="0" eb="2">
      <t>オオノ</t>
    </rPh>
    <phoneticPr fontId="17"/>
  </si>
  <si>
    <t>032234</t>
  </si>
  <si>
    <t>高田東</t>
    <rPh sb="0" eb="2">
      <t>タカダ</t>
    </rPh>
    <rPh sb="2" eb="3">
      <t>ヒガシ</t>
    </rPh>
    <phoneticPr fontId="17"/>
  </si>
  <si>
    <t>032235</t>
  </si>
  <si>
    <t>032236</t>
  </si>
  <si>
    <t>遠野東</t>
    <rPh sb="0" eb="2">
      <t>トオノ</t>
    </rPh>
    <rPh sb="2" eb="3">
      <t>ヒガシ</t>
    </rPh>
    <phoneticPr fontId="17"/>
  </si>
  <si>
    <t>遠野西</t>
    <rPh sb="0" eb="2">
      <t>トオノ</t>
    </rPh>
    <rPh sb="2" eb="3">
      <t>ニシ</t>
    </rPh>
    <phoneticPr fontId="17"/>
  </si>
  <si>
    <t>ﾂﾁﾌﾞﾁ</t>
    <phoneticPr fontId="3"/>
  </si>
  <si>
    <t>土淵</t>
    <phoneticPr fontId="3"/>
  </si>
  <si>
    <t>－</t>
    <phoneticPr fontId="3"/>
  </si>
  <si>
    <t>ﾄｵﾉﾋｶﾞｼ</t>
    <phoneticPr fontId="3"/>
  </si>
  <si>
    <t>遠野東</t>
    <rPh sb="0" eb="2">
      <t>トオノ</t>
    </rPh>
    <rPh sb="2" eb="3">
      <t>ヒガシ</t>
    </rPh>
    <phoneticPr fontId="3"/>
  </si>
  <si>
    <t>ﾄｵﾉﾆｼ</t>
    <phoneticPr fontId="3"/>
  </si>
  <si>
    <t>遠野西</t>
    <rPh sb="0" eb="2">
      <t>トオノ</t>
    </rPh>
    <rPh sb="2" eb="3">
      <t>ニシ</t>
    </rPh>
    <phoneticPr fontId="3"/>
  </si>
  <si>
    <t>大野</t>
    <rPh sb="0" eb="2">
      <t>オオノ</t>
    </rPh>
    <phoneticPr fontId="3"/>
  </si>
  <si>
    <t>ｵｵﾉ</t>
    <phoneticPr fontId="3"/>
  </si>
  <si>
    <t>ﾀｶﾀﾋｶﾞｼ</t>
    <phoneticPr fontId="3"/>
  </si>
  <si>
    <t>高田東</t>
    <rPh sb="0" eb="2">
      <t>タカタ</t>
    </rPh>
    <rPh sb="2" eb="3">
      <t>ヒガシ</t>
    </rPh>
    <phoneticPr fontId="3"/>
  </si>
  <si>
    <t>校名が出ます</t>
    <rPh sb="0" eb="2">
      <t>コウメイ</t>
    </rPh>
    <rPh sb="3" eb="4">
      <t>デ</t>
    </rPh>
    <phoneticPr fontId="3"/>
  </si>
  <si>
    <t>ｺｰﾄﾞが出ます</t>
    <rPh sb="5" eb="6">
      <t>デ</t>
    </rPh>
    <phoneticPr fontId="3"/>
  </si>
  <si>
    <t>土淵</t>
    <rPh sb="0" eb="2">
      <t>ツチブチモリツチ</t>
    </rPh>
    <phoneticPr fontId="18"/>
  </si>
  <si>
    <t>ｵｵﾀﾞｲﾗ</t>
    <phoneticPr fontId="3"/>
  </si>
  <si>
    <t>大平</t>
    <phoneticPr fontId="3"/>
  </si>
  <si>
    <t>ｷﾝﾀｲﾁ</t>
    <phoneticPr fontId="3"/>
  </si>
  <si>
    <t>ｲﾁﾉｾｷﾌｿﾞｸ</t>
    <phoneticPr fontId="3"/>
  </si>
  <si>
    <t>08501</t>
    <phoneticPr fontId="37"/>
  </si>
  <si>
    <t>032237</t>
  </si>
  <si>
    <t>磐井</t>
    <rPh sb="0" eb="2">
      <t>イワイ</t>
    </rPh>
    <phoneticPr fontId="17"/>
  </si>
  <si>
    <t>山目中（0320279）と中里中（032080）の統合により磐井中学校を032237で追加</t>
    <rPh sb="0" eb="1">
      <t>ヤマ</t>
    </rPh>
    <rPh sb="1" eb="2">
      <t>メ</t>
    </rPh>
    <rPh sb="2" eb="3">
      <t>チュウ</t>
    </rPh>
    <rPh sb="13" eb="15">
      <t>ナカサト</t>
    </rPh>
    <rPh sb="15" eb="16">
      <t>チュウ</t>
    </rPh>
    <rPh sb="25" eb="27">
      <t>トウゴウ</t>
    </rPh>
    <rPh sb="30" eb="32">
      <t>イワイ</t>
    </rPh>
    <rPh sb="32" eb="35">
      <t>チュウガッコウ</t>
    </rPh>
    <rPh sb="43" eb="45">
      <t>ツイカ</t>
    </rPh>
    <phoneticPr fontId="61"/>
  </si>
  <si>
    <t>ｲﾜｲ</t>
    <phoneticPr fontId="3"/>
  </si>
  <si>
    <t>磐井</t>
    <rPh sb="0" eb="2">
      <t>イワイ</t>
    </rPh>
    <phoneticPr fontId="3"/>
  </si>
  <si>
    <t>低学年</t>
    <rPh sb="0" eb="3">
      <t>テイガクネン</t>
    </rPh>
    <phoneticPr fontId="3"/>
  </si>
  <si>
    <t>共通</t>
    <rPh sb="0" eb="2">
      <t>キョウツウ</t>
    </rPh>
    <phoneticPr fontId="3"/>
  </si>
  <si>
    <t>リレー確認（男子）</t>
    <rPh sb="3" eb="5">
      <t>カクニン</t>
    </rPh>
    <rPh sb="6" eb="8">
      <t>ダンシ</t>
    </rPh>
    <phoneticPr fontId="3"/>
  </si>
  <si>
    <t>リレー確認（女子）</t>
    <rPh sb="3" eb="5">
      <t>カクニン</t>
    </rPh>
    <rPh sb="6" eb="8">
      <t>ジョシ</t>
    </rPh>
    <phoneticPr fontId="3"/>
  </si>
  <si>
    <t>VLOOKの数字</t>
    <rPh sb="6" eb="8">
      <t>スウジ</t>
    </rPh>
    <phoneticPr fontId="3"/>
  </si>
  <si>
    <t>住所</t>
    <rPh sb="0" eb="2">
      <t>ジュウショ</t>
    </rPh>
    <phoneticPr fontId="2"/>
  </si>
  <si>
    <t>②　入力データと参加一覧表がリンクしたため、番組編成会議の際に、名前や
  ふりがな等の入力間違いを発見ができない場合が予想されます。
　 つきましては、申込をする前に、入力ミスなかどうか一度確認をしていただ
  き参加一覧表を提出していただくよう、よろしくお願いいたします。</t>
    <rPh sb="2" eb="4">
      <t>ニュウリョク</t>
    </rPh>
    <rPh sb="8" eb="10">
      <t>サンカ</t>
    </rPh>
    <rPh sb="10" eb="13">
      <t>イチランヒョウ</t>
    </rPh>
    <rPh sb="22" eb="24">
      <t>バングミ</t>
    </rPh>
    <rPh sb="24" eb="26">
      <t>ヘンセイ</t>
    </rPh>
    <rPh sb="26" eb="28">
      <t>カイギ</t>
    </rPh>
    <rPh sb="29" eb="30">
      <t>サイ</t>
    </rPh>
    <rPh sb="32" eb="34">
      <t>ナマエ</t>
    </rPh>
    <rPh sb="42" eb="43">
      <t>トウ</t>
    </rPh>
    <rPh sb="44" eb="46">
      <t>ニュウリョク</t>
    </rPh>
    <rPh sb="46" eb="48">
      <t>マチガ</t>
    </rPh>
    <rPh sb="50" eb="52">
      <t>ハッケン</t>
    </rPh>
    <rPh sb="57" eb="59">
      <t>バアイ</t>
    </rPh>
    <rPh sb="60" eb="62">
      <t>ヨソウ</t>
    </rPh>
    <rPh sb="77" eb="79">
      <t>モウシコミ</t>
    </rPh>
    <rPh sb="82" eb="83">
      <t>マエ</t>
    </rPh>
    <rPh sb="85" eb="87">
      <t>ニュウリョク</t>
    </rPh>
    <rPh sb="94" eb="96">
      <t>イチド</t>
    </rPh>
    <rPh sb="96" eb="98">
      <t>カクニン</t>
    </rPh>
    <rPh sb="108" eb="110">
      <t>サンカ</t>
    </rPh>
    <rPh sb="110" eb="113">
      <t>イチランヒョウ</t>
    </rPh>
    <rPh sb="114" eb="116">
      <t>テイシュツ</t>
    </rPh>
    <rPh sb="130" eb="131">
      <t>ネガ</t>
    </rPh>
    <phoneticPr fontId="3"/>
  </si>
  <si>
    <r>
      <t>＊シートが</t>
    </r>
    <r>
      <rPr>
        <b/>
        <i/>
        <sz val="10"/>
        <color indexed="45"/>
        <rFont val="ＭＳ ゴシック"/>
        <family val="3"/>
        <charset val="128"/>
      </rPr>
      <t>ピンク</t>
    </r>
    <r>
      <rPr>
        <sz val="10"/>
        <rFont val="ＭＳ ゴシック"/>
        <family val="3"/>
        <charset val="128"/>
      </rPr>
      <t>になった場合
　必ず</t>
    </r>
    <r>
      <rPr>
        <u val="double"/>
        <sz val="10"/>
        <color indexed="10"/>
        <rFont val="ＭＳ ゴシック"/>
        <family val="3"/>
        <charset val="128"/>
      </rPr>
      <t>「０」を消してください</t>
    </r>
    <rPh sb="12" eb="14">
      <t>バアイ</t>
    </rPh>
    <rPh sb="16" eb="17">
      <t>カナラ</t>
    </rPh>
    <rPh sb="22" eb="23">
      <t>ケ</t>
    </rPh>
    <phoneticPr fontId="3"/>
  </si>
  <si>
    <t>ﾓﾘｵｶﾁｮｳｶｸｼｴﾝ</t>
    <phoneticPr fontId="3"/>
  </si>
  <si>
    <t>032139</t>
  </si>
  <si>
    <t>盛岡聴覚</t>
    <rPh sb="0" eb="2">
      <t>モリオカ</t>
    </rPh>
    <rPh sb="2" eb="4">
      <t>チョウカク</t>
    </rPh>
    <phoneticPr fontId="3"/>
  </si>
  <si>
    <t>中央附属</t>
    <rPh sb="0" eb="2">
      <t>チュウオウ</t>
    </rPh>
    <rPh sb="2" eb="4">
      <t>フゾク</t>
    </rPh>
    <phoneticPr fontId="3"/>
  </si>
  <si>
    <t>032027</t>
  </si>
  <si>
    <t>032029</t>
  </si>
  <si>
    <t>032031</t>
  </si>
  <si>
    <t>032047</t>
  </si>
  <si>
    <t>032053</t>
  </si>
  <si>
    <t>032064</t>
  </si>
  <si>
    <t>032065</t>
  </si>
  <si>
    <t>032079</t>
  </si>
  <si>
    <t>032080</t>
  </si>
  <si>
    <t>032081</t>
  </si>
  <si>
    <t>032093</t>
  </si>
  <si>
    <t>032098</t>
  </si>
  <si>
    <t>032111</t>
  </si>
  <si>
    <t>032114</t>
  </si>
  <si>
    <t>032126</t>
  </si>
  <si>
    <t>032127</t>
  </si>
  <si>
    <t>032133</t>
  </si>
  <si>
    <t>032135</t>
  </si>
  <si>
    <t>032141</t>
  </si>
  <si>
    <t>032144</t>
  </si>
  <si>
    <t>032145</t>
  </si>
  <si>
    <t>032147</t>
  </si>
  <si>
    <t>032157</t>
  </si>
  <si>
    <t>032160</t>
  </si>
  <si>
    <t>032163</t>
  </si>
  <si>
    <t>032168</t>
  </si>
  <si>
    <t>ﾁｭｳｵｳﾌｿﾞｸ</t>
    <phoneticPr fontId="3"/>
  </si>
  <si>
    <t>令和</t>
    <rPh sb="0" eb="2">
      <t>レイワ</t>
    </rPh>
    <phoneticPr fontId="3"/>
  </si>
  <si>
    <t>令和</t>
    <rPh sb="0" eb="2">
      <t>レイワ</t>
    </rPh>
    <phoneticPr fontId="3"/>
  </si>
  <si>
    <t>県新人大会</t>
    <rPh sb="0" eb="1">
      <t>ケン</t>
    </rPh>
    <rPh sb="1" eb="3">
      <t>シンジン</t>
    </rPh>
    <rPh sb="3" eb="5">
      <t>タイカイ</t>
    </rPh>
    <phoneticPr fontId="3"/>
  </si>
  <si>
    <t>県中総体</t>
    <rPh sb="0" eb="1">
      <t>ケン</t>
    </rPh>
    <rPh sb="1" eb="2">
      <t>チュウ</t>
    </rPh>
    <rPh sb="2" eb="3">
      <t>ソウ</t>
    </rPh>
    <rPh sb="3" eb="4">
      <t>タイ</t>
    </rPh>
    <phoneticPr fontId="3"/>
  </si>
  <si>
    <t>回　岩手県中学校新人大会　陸上競技</t>
    <rPh sb="0" eb="1">
      <t>カイ</t>
    </rPh>
    <rPh sb="2" eb="5">
      <t>イワテケン</t>
    </rPh>
    <rPh sb="5" eb="8">
      <t>チュウガッコウ</t>
    </rPh>
    <rPh sb="8" eb="10">
      <t>シンジン</t>
    </rPh>
    <rPh sb="10" eb="12">
      <t>タイカイ</t>
    </rPh>
    <rPh sb="13" eb="15">
      <t>リクジョウ</t>
    </rPh>
    <rPh sb="15" eb="17">
      <t>キョウギ</t>
    </rPh>
    <phoneticPr fontId="3"/>
  </si>
  <si>
    <t>関一附属</t>
    <rPh sb="0" eb="1">
      <t>カン</t>
    </rPh>
    <rPh sb="1" eb="2">
      <t>イチ</t>
    </rPh>
    <rPh sb="2" eb="4">
      <t>フゾク</t>
    </rPh>
    <phoneticPr fontId="11"/>
  </si>
  <si>
    <t>低学年Ｒ</t>
    <rPh sb="0" eb="3">
      <t>テイガクネン</t>
    </rPh>
    <phoneticPr fontId="2"/>
  </si>
  <si>
    <t>共通Ｒ1</t>
    <rPh sb="0" eb="2">
      <t>キョウツウ</t>
    </rPh>
    <phoneticPr fontId="3"/>
  </si>
  <si>
    <t>共通Ｒ2</t>
    <rPh sb="0" eb="2">
      <t>キョウツウ</t>
    </rPh>
    <phoneticPr fontId="3"/>
  </si>
  <si>
    <t>共通Ｒ3</t>
    <rPh sb="0" eb="2">
      <t>キョウツウ</t>
    </rPh>
    <phoneticPr fontId="3"/>
  </si>
  <si>
    <t>共通Ｒ4</t>
    <rPh sb="0" eb="2">
      <t>キョウツウ</t>
    </rPh>
    <phoneticPr fontId="3"/>
  </si>
  <si>
    <t>共通Ｒ5</t>
    <rPh sb="0" eb="2">
      <t>キョウツウ</t>
    </rPh>
    <phoneticPr fontId="3"/>
  </si>
  <si>
    <t>共通Ｒ6</t>
    <rPh sb="0" eb="2">
      <t>キョウツウ</t>
    </rPh>
    <phoneticPr fontId="3"/>
  </si>
  <si>
    <t>低学年Ｒ1</t>
    <rPh sb="0" eb="3">
      <t>テイガクネン</t>
    </rPh>
    <phoneticPr fontId="3"/>
  </si>
  <si>
    <t>低学年Ｒ2</t>
    <rPh sb="0" eb="3">
      <t>テイガクネン</t>
    </rPh>
    <phoneticPr fontId="3"/>
  </si>
  <si>
    <t>低学年Ｒ3</t>
    <rPh sb="0" eb="3">
      <t>テイガクネン</t>
    </rPh>
    <phoneticPr fontId="3"/>
  </si>
  <si>
    <t>低学年Ｒ4</t>
    <rPh sb="0" eb="3">
      <t>テイガクネン</t>
    </rPh>
    <phoneticPr fontId="3"/>
  </si>
  <si>
    <t>低学年Ｒ5</t>
    <rPh sb="0" eb="3">
      <t>テイガクネン</t>
    </rPh>
    <phoneticPr fontId="3"/>
  </si>
  <si>
    <t>低学年Ｒ6</t>
    <rPh sb="0" eb="3">
      <t>テイガクネン</t>
    </rPh>
    <phoneticPr fontId="3"/>
  </si>
  <si>
    <t>共通Ｒ1</t>
    <rPh sb="0" eb="2">
      <t>キョウツウ</t>
    </rPh>
    <phoneticPr fontId="3"/>
  </si>
  <si>
    <t>共通Ｒ2</t>
    <rPh sb="0" eb="2">
      <t>キョウツウ</t>
    </rPh>
    <phoneticPr fontId="3"/>
  </si>
  <si>
    <t>共通Ｒ3</t>
    <rPh sb="0" eb="2">
      <t>キョウツウ</t>
    </rPh>
    <phoneticPr fontId="3"/>
  </si>
  <si>
    <t>共通Ｒ4</t>
    <rPh sb="0" eb="2">
      <t>キョウツウ</t>
    </rPh>
    <phoneticPr fontId="3"/>
  </si>
  <si>
    <t>共通Ｒ5</t>
    <rPh sb="0" eb="2">
      <t>キョウツウ</t>
    </rPh>
    <phoneticPr fontId="3"/>
  </si>
  <si>
    <t>共通Ｒ6</t>
    <rPh sb="0" eb="2">
      <t>キョウツウ</t>
    </rPh>
    <phoneticPr fontId="3"/>
  </si>
  <si>
    <t>低学年Ｒ1</t>
    <rPh sb="0" eb="3">
      <t>テイガクネン</t>
    </rPh>
    <phoneticPr fontId="3"/>
  </si>
  <si>
    <t>低学年Ｒ2</t>
    <rPh sb="0" eb="3">
      <t>テイガクネン</t>
    </rPh>
    <phoneticPr fontId="3"/>
  </si>
  <si>
    <t>低学年Ｒ3</t>
    <rPh sb="0" eb="3">
      <t>テイガクネン</t>
    </rPh>
    <phoneticPr fontId="3"/>
  </si>
  <si>
    <t>低学年Ｒ4</t>
    <rPh sb="0" eb="3">
      <t>テイガクネン</t>
    </rPh>
    <phoneticPr fontId="3"/>
  </si>
  <si>
    <t>低学年Ｒ5</t>
    <rPh sb="0" eb="3">
      <t>テイガクネン</t>
    </rPh>
    <phoneticPr fontId="3"/>
  </si>
  <si>
    <t>低学年Ｒ6</t>
    <rPh sb="0" eb="3">
      <t>テイガクネン</t>
    </rPh>
    <phoneticPr fontId="3"/>
  </si>
  <si>
    <t>共通男子</t>
    <rPh sb="0" eb="2">
      <t>キョウツウ</t>
    </rPh>
    <rPh sb="2" eb="4">
      <t>ダンシ</t>
    </rPh>
    <phoneticPr fontId="61"/>
  </si>
  <si>
    <t>低学年男子</t>
    <rPh sb="0" eb="3">
      <t>テイガクネン</t>
    </rPh>
    <rPh sb="3" eb="5">
      <t>ダンシ</t>
    </rPh>
    <phoneticPr fontId="61"/>
  </si>
  <si>
    <t>共通女子</t>
    <rPh sb="0" eb="2">
      <t>キョウツウ</t>
    </rPh>
    <rPh sb="2" eb="4">
      <t>ジョシ</t>
    </rPh>
    <phoneticPr fontId="61"/>
  </si>
  <si>
    <t>低学年女子</t>
    <rPh sb="0" eb="3">
      <t>テイガクネン</t>
    </rPh>
    <rPh sb="3" eb="5">
      <t>ジョシ</t>
    </rPh>
    <phoneticPr fontId="61"/>
  </si>
  <si>
    <t>に記録を入力</t>
    <rPh sb="1" eb="3">
      <t>キロク</t>
    </rPh>
    <rPh sb="4" eb="6">
      <t>ニュウリョク</t>
    </rPh>
    <phoneticPr fontId="39"/>
  </si>
  <si>
    <t>「５４秒７７」なら「５４７７」</t>
    <rPh sb="3" eb="4">
      <t>ビョウ</t>
    </rPh>
    <phoneticPr fontId="39"/>
  </si>
  <si>
    <t>ｲｻﾜ</t>
    <phoneticPr fontId="3"/>
  </si>
  <si>
    <t>胆沢</t>
    <rPh sb="0" eb="2">
      <t>イサワ</t>
    </rPh>
    <phoneticPr fontId="3"/>
  </si>
  <si>
    <t>032238</t>
    <phoneticPr fontId="3"/>
  </si>
  <si>
    <t>＊注意３(重要)</t>
    <rPh sb="1" eb="3">
      <t>チュウイ</t>
    </rPh>
    <rPh sb="5" eb="7">
      <t>ジュウヨウ</t>
    </rPh>
    <phoneticPr fontId="3"/>
  </si>
  <si>
    <r>
      <t>＊注意１</t>
    </r>
    <r>
      <rPr>
        <sz val="18"/>
        <color rgb="FFFF0000"/>
        <rFont val="ＭＳ ゴシック"/>
        <family val="3"/>
        <charset val="128"/>
      </rPr>
      <t>(フォントは変えないでください)</t>
    </r>
    <rPh sb="1" eb="3">
      <t>チュウイ</t>
    </rPh>
    <rPh sb="10" eb="11">
      <t>カ</t>
    </rPh>
    <phoneticPr fontId="3"/>
  </si>
  <si>
    <t>東朋</t>
    <rPh sb="0" eb="2">
      <t>トウホウ</t>
    </rPh>
    <phoneticPr fontId="3"/>
  </si>
  <si>
    <t>ﾄｳﾎｳ</t>
    <phoneticPr fontId="3"/>
  </si>
  <si>
    <t>第68回　岩手県中学校総合体育大会　陸上競技</t>
    <phoneticPr fontId="3"/>
  </si>
  <si>
    <t>上野中学校　髙橋　翔（ﾀｶﾊｼ　ｼｮｳ）まで</t>
    <rPh sb="0" eb="2">
      <t>ウエノ</t>
    </rPh>
    <rPh sb="2" eb="5">
      <t>チュウガッコウ</t>
    </rPh>
    <rPh sb="6" eb="8">
      <t>タカハシ</t>
    </rPh>
    <rPh sb="9" eb="10">
      <t>ショウ</t>
    </rPh>
    <phoneticPr fontId="3"/>
  </si>
  <si>
    <t>北上中学校電話　0197-64-5371</t>
    <rPh sb="0" eb="2">
      <t>キタカミ</t>
    </rPh>
    <rPh sb="2" eb="5">
      <t>チュウガッコウ</t>
    </rPh>
    <rPh sb="3" eb="5">
      <t>ガッコウ</t>
    </rPh>
    <rPh sb="5" eb="7">
      <t>デンワ</t>
    </rPh>
    <phoneticPr fontId="3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</si>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</sst>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&quot;人&quot;"/>
    <numFmt numFmtId="178" formatCode="00000"/>
    <numFmt numFmtId="179" formatCode="0;\-0;;@"/>
  </numFmts>
  <fonts count="7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平成明朝"/>
      <family val="3"/>
      <charset val="128"/>
    </font>
    <font>
      <sz val="6"/>
      <name val="Osaka"/>
      <family val="3"/>
      <charset val="128"/>
    </font>
    <font>
      <sz val="18"/>
      <color indexed="10"/>
      <name val="ＭＳ ゴシック"/>
      <family val="3"/>
      <charset val="128"/>
    </font>
    <font>
      <b/>
      <i/>
      <sz val="12"/>
      <color indexed="10"/>
      <name val="ＭＳ ゴシック"/>
      <family val="3"/>
      <charset val="128"/>
    </font>
    <font>
      <i/>
      <sz val="11"/>
      <color indexed="10"/>
      <name val="ＭＳ 明朝"/>
      <family val="1"/>
      <charset val="128"/>
    </font>
    <font>
      <b/>
      <sz val="12"/>
      <color indexed="10"/>
      <name val="ＭＳ ゴシック"/>
      <family val="3"/>
      <charset val="128"/>
    </font>
    <font>
      <sz val="6"/>
      <name val="平成明朝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13"/>
      <name val="ＭＳ ゴシック"/>
      <family val="3"/>
      <charset val="128"/>
    </font>
    <font>
      <sz val="22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sz val="22"/>
      <color indexed="10"/>
      <name val="ＭＳ ゴシック"/>
      <family val="3"/>
      <charset val="128"/>
    </font>
    <font>
      <u/>
      <sz val="12"/>
      <color indexed="12"/>
      <name val="平成明朝"/>
      <family val="3"/>
      <charset val="128"/>
    </font>
    <font>
      <sz val="10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18"/>
      <color indexed="51"/>
      <name val="ＭＳ ゴシック"/>
      <family val="3"/>
      <charset val="128"/>
    </font>
    <font>
      <sz val="18"/>
      <color indexed="44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8"/>
      <color indexed="60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rgb="FFFF000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0"/>
      <name val="ＭＳ Ｐゴシック"/>
      <family val="3"/>
      <charset val="128"/>
      <scheme val="minor"/>
    </font>
    <font>
      <sz val="18"/>
      <color theme="0"/>
      <name val="ＭＳ 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color theme="1"/>
      <name val="ＭＳ ゴシック"/>
      <family val="3"/>
      <charset val="128"/>
    </font>
    <font>
      <sz val="18"/>
      <color rgb="FFC0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name val="富士ポップ"/>
      <family val="3"/>
      <charset val="128"/>
    </font>
    <font>
      <sz val="16"/>
      <color theme="0"/>
      <name val="ＭＳ ゴシック"/>
      <family val="3"/>
      <charset val="128"/>
    </font>
    <font>
      <b/>
      <i/>
      <sz val="10"/>
      <color indexed="45"/>
      <name val="ＭＳ ゴシック"/>
      <family val="3"/>
      <charset val="128"/>
    </font>
    <font>
      <u val="double"/>
      <sz val="10"/>
      <color indexed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1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mediumGray">
        <fgColor indexed="9"/>
        <b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CC"/>
        <bgColor indexed="9"/>
      </patternFill>
    </fill>
    <fill>
      <patternFill patternType="solid">
        <fgColor rgb="FFFF99CC"/>
      </patternFill>
    </fill>
    <fill>
      <patternFill patternType="solid">
        <fgColor rgb="FF0070C0"/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00B05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FFFF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66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7"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395">
    <xf numFmtId="0" fontId="0" fillId="0" borderId="0" xfId="0">
      <alignment vertical="center"/>
    </xf>
    <xf numFmtId="0" fontId="44" fillId="0" borderId="0" xfId="0" applyFont="1">
      <alignment vertical="center"/>
    </xf>
    <xf numFmtId="0" fontId="45" fillId="10" borderId="0" xfId="0" applyFont="1" applyFill="1">
      <alignment vertical="center"/>
    </xf>
    <xf numFmtId="0" fontId="4" fillId="10" borderId="0" xfId="0" applyFont="1" applyFill="1">
      <alignment vertical="center"/>
    </xf>
    <xf numFmtId="49" fontId="5" fillId="10" borderId="1" xfId="0" applyNumberFormat="1" applyFont="1" applyFill="1" applyBorder="1" applyAlignment="1">
      <alignment horizontal="center" vertical="center" shrinkToFit="1"/>
    </xf>
    <xf numFmtId="0" fontId="5" fillId="10" borderId="0" xfId="0" applyFont="1" applyFill="1" applyAlignment="1">
      <alignment vertical="center" shrinkToFit="1"/>
    </xf>
    <xf numFmtId="0" fontId="46" fillId="10" borderId="0" xfId="0" applyFont="1" applyFill="1" applyAlignment="1">
      <alignment vertical="center" shrinkToFit="1"/>
    </xf>
    <xf numFmtId="0" fontId="5" fillId="10" borderId="0" xfId="0" applyFont="1" applyFill="1" applyAlignment="1">
      <alignment horizontal="right" vertical="center" shrinkToFit="1"/>
    </xf>
    <xf numFmtId="0" fontId="5" fillId="10" borderId="1" xfId="0" applyFont="1" applyFill="1" applyBorder="1" applyAlignment="1">
      <alignment horizontal="center" vertical="center" shrinkToFit="1"/>
    </xf>
    <xf numFmtId="0" fontId="0" fillId="10" borderId="0" xfId="0" applyFill="1">
      <alignment vertical="center"/>
    </xf>
    <xf numFmtId="0" fontId="5" fillId="10" borderId="1" xfId="0" applyFont="1" applyFill="1" applyBorder="1">
      <alignment vertical="center"/>
    </xf>
    <xf numFmtId="0" fontId="47" fillId="10" borderId="2" xfId="0" applyFont="1" applyFill="1" applyBorder="1">
      <alignment vertical="center"/>
    </xf>
    <xf numFmtId="0" fontId="4" fillId="0" borderId="0" xfId="2" applyNumberFormat="1" applyFont="1" applyAlignment="1">
      <alignment vertical="center"/>
    </xf>
    <xf numFmtId="0" fontId="4" fillId="0" borderId="0" xfId="2" applyNumberFormat="1" applyFont="1">
      <alignment vertical="center"/>
    </xf>
    <xf numFmtId="0" fontId="4" fillId="0" borderId="0" xfId="2" applyNumberFormat="1" applyFont="1" applyAlignment="1">
      <alignment horizontal="left" vertical="center"/>
    </xf>
    <xf numFmtId="0" fontId="4" fillId="0" borderId="3" xfId="2" applyNumberFormat="1" applyFont="1" applyBorder="1" applyAlignment="1">
      <alignment horizontal="center" vertical="center"/>
    </xf>
    <xf numFmtId="0" fontId="8" fillId="0" borderId="3" xfId="2" applyNumberFormat="1" applyFont="1" applyBorder="1" applyAlignment="1">
      <alignment horizontal="center" vertical="center"/>
    </xf>
    <xf numFmtId="0" fontId="9" fillId="0" borderId="4" xfId="2" applyNumberFormat="1" applyFont="1" applyBorder="1" applyAlignment="1">
      <alignment horizontal="center" vertical="center"/>
    </xf>
    <xf numFmtId="0" fontId="4" fillId="0" borderId="5" xfId="2" applyNumberFormat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 wrapText="1"/>
    </xf>
    <xf numFmtId="0" fontId="4" fillId="0" borderId="6" xfId="2" applyNumberFormat="1" applyFont="1" applyBorder="1" applyAlignment="1">
      <alignment horizontal="center" vertical="center" shrinkToFit="1"/>
    </xf>
    <xf numFmtId="0" fontId="44" fillId="0" borderId="0" xfId="0" applyNumberFormat="1" applyFont="1">
      <alignment vertical="center"/>
    </xf>
    <xf numFmtId="0" fontId="44" fillId="10" borderId="0" xfId="0" applyFont="1" applyFill="1">
      <alignment vertical="center"/>
    </xf>
    <xf numFmtId="0" fontId="0" fillId="10" borderId="0" xfId="0" applyFill="1" applyBorder="1">
      <alignment vertical="center"/>
    </xf>
    <xf numFmtId="0" fontId="48" fillId="10" borderId="0" xfId="0" applyFont="1" applyFill="1">
      <alignment vertical="center"/>
    </xf>
    <xf numFmtId="0" fontId="49" fillId="10" borderId="54" xfId="0" applyFont="1" applyFill="1" applyBorder="1" applyAlignment="1">
      <alignment vertical="center"/>
    </xf>
    <xf numFmtId="0" fontId="0" fillId="10" borderId="54" xfId="0" applyFill="1" applyBorder="1">
      <alignment vertical="center"/>
    </xf>
    <xf numFmtId="0" fontId="50" fillId="10" borderId="0" xfId="0" applyFont="1" applyFill="1">
      <alignment vertical="center"/>
    </xf>
    <xf numFmtId="0" fontId="10" fillId="10" borderId="0" xfId="0" applyFont="1" applyFill="1" applyAlignment="1">
      <alignment horizontal="center" vertical="center"/>
    </xf>
    <xf numFmtId="0" fontId="8" fillId="0" borderId="7" xfId="2" applyNumberFormat="1" applyFont="1" applyBorder="1" applyAlignment="1">
      <alignment horizontal="center" vertical="center"/>
    </xf>
    <xf numFmtId="0" fontId="8" fillId="0" borderId="8" xfId="2" applyNumberFormat="1" applyFont="1" applyBorder="1" applyAlignment="1">
      <alignment horizontal="center" vertical="center"/>
    </xf>
    <xf numFmtId="0" fontId="8" fillId="2" borderId="0" xfId="3" applyFont="1" applyFill="1"/>
    <xf numFmtId="0" fontId="8" fillId="0" borderId="0" xfId="3" applyFont="1"/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horizontal="center" vertical="center"/>
    </xf>
    <xf numFmtId="0" fontId="8" fillId="2" borderId="0" xfId="3" applyFont="1" applyFill="1" applyBorder="1"/>
    <xf numFmtId="0" fontId="8" fillId="2" borderId="0" xfId="3" applyFont="1" applyFill="1" applyAlignment="1">
      <alignment horizontal="center"/>
    </xf>
    <xf numFmtId="0" fontId="8" fillId="3" borderId="4" xfId="3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8" fillId="4" borderId="9" xfId="3" applyFont="1" applyFill="1" applyBorder="1" applyAlignment="1">
      <alignment shrinkToFit="1"/>
    </xf>
    <xf numFmtId="0" fontId="8" fillId="4" borderId="10" xfId="3" applyFont="1" applyFill="1" applyBorder="1" applyAlignment="1">
      <alignment shrinkToFit="1"/>
    </xf>
    <xf numFmtId="49" fontId="8" fillId="4" borderId="10" xfId="3" applyNumberFormat="1" applyFont="1" applyFill="1" applyBorder="1" applyAlignment="1">
      <alignment shrinkToFit="1"/>
    </xf>
    <xf numFmtId="176" fontId="8" fillId="4" borderId="10" xfId="3" applyNumberFormat="1" applyFont="1" applyFill="1" applyBorder="1" applyAlignment="1" applyProtection="1">
      <alignment horizontal="right" shrinkToFit="1"/>
    </xf>
    <xf numFmtId="0" fontId="8" fillId="4" borderId="11" xfId="3" applyFont="1" applyFill="1" applyBorder="1" applyAlignment="1">
      <alignment shrinkToFit="1"/>
    </xf>
    <xf numFmtId="0" fontId="8" fillId="4" borderId="12" xfId="3" applyFont="1" applyFill="1" applyBorder="1" applyAlignment="1">
      <alignment shrinkToFit="1"/>
    </xf>
    <xf numFmtId="0" fontId="8" fillId="3" borderId="10" xfId="3" applyFont="1" applyFill="1" applyBorder="1" applyAlignment="1">
      <alignment horizontal="center" shrinkToFit="1"/>
    </xf>
    <xf numFmtId="0" fontId="8" fillId="4" borderId="13" xfId="3" applyFont="1" applyFill="1" applyBorder="1" applyAlignment="1">
      <alignment shrinkToFit="1"/>
    </xf>
    <xf numFmtId="0" fontId="8" fillId="3" borderId="14" xfId="3" applyFont="1" applyFill="1" applyBorder="1" applyAlignment="1">
      <alignment horizontal="center"/>
    </xf>
    <xf numFmtId="0" fontId="8" fillId="4" borderId="15" xfId="3" applyFont="1" applyFill="1" applyBorder="1" applyAlignment="1">
      <alignment shrinkToFit="1"/>
    </xf>
    <xf numFmtId="0" fontId="8" fillId="4" borderId="3" xfId="3" applyFont="1" applyFill="1" applyBorder="1" applyAlignment="1">
      <alignment shrinkToFit="1"/>
    </xf>
    <xf numFmtId="49" fontId="8" fillId="4" borderId="3" xfId="3" applyNumberFormat="1" applyFont="1" applyFill="1" applyBorder="1" applyAlignment="1">
      <alignment shrinkToFit="1"/>
    </xf>
    <xf numFmtId="176" fontId="8" fillId="4" borderId="3" xfId="3" applyNumberFormat="1" applyFont="1" applyFill="1" applyBorder="1" applyAlignment="1" applyProtection="1">
      <alignment horizontal="right" shrinkToFit="1"/>
    </xf>
    <xf numFmtId="0" fontId="8" fillId="4" borderId="16" xfId="3" applyFont="1" applyFill="1" applyBorder="1" applyAlignment="1">
      <alignment shrinkToFit="1"/>
    </xf>
    <xf numFmtId="0" fontId="8" fillId="4" borderId="14" xfId="3" applyFont="1" applyFill="1" applyBorder="1" applyAlignment="1">
      <alignment shrinkToFit="1"/>
    </xf>
    <xf numFmtId="0" fontId="8" fillId="3" borderId="3" xfId="3" applyFont="1" applyFill="1" applyBorder="1" applyAlignment="1">
      <alignment horizontal="center" shrinkToFit="1"/>
    </xf>
    <xf numFmtId="0" fontId="8" fillId="4" borderId="17" xfId="3" applyFont="1" applyFill="1" applyBorder="1" applyAlignment="1">
      <alignment shrinkToFit="1"/>
    </xf>
    <xf numFmtId="0" fontId="8" fillId="4" borderId="18" xfId="3" applyFont="1" applyFill="1" applyBorder="1" applyAlignment="1">
      <alignment shrinkToFit="1"/>
    </xf>
    <xf numFmtId="0" fontId="8" fillId="4" borderId="19" xfId="3" applyFont="1" applyFill="1" applyBorder="1" applyAlignment="1">
      <alignment shrinkToFit="1"/>
    </xf>
    <xf numFmtId="49" fontId="8" fillId="4" borderId="19" xfId="3" applyNumberFormat="1" applyFont="1" applyFill="1" applyBorder="1" applyAlignment="1">
      <alignment shrinkToFit="1"/>
    </xf>
    <xf numFmtId="176" fontId="8" fillId="4" borderId="19" xfId="3" applyNumberFormat="1" applyFont="1" applyFill="1" applyBorder="1" applyAlignment="1" applyProtection="1">
      <alignment horizontal="right" shrinkToFit="1"/>
    </xf>
    <xf numFmtId="0" fontId="8" fillId="4" borderId="20" xfId="3" applyFont="1" applyFill="1" applyBorder="1" applyAlignment="1">
      <alignment shrinkToFit="1"/>
    </xf>
    <xf numFmtId="0" fontId="8" fillId="4" borderId="21" xfId="3" applyFont="1" applyFill="1" applyBorder="1" applyAlignment="1">
      <alignment shrinkToFit="1"/>
    </xf>
    <xf numFmtId="0" fontId="8" fillId="3" borderId="19" xfId="3" applyFont="1" applyFill="1" applyBorder="1" applyAlignment="1">
      <alignment horizontal="center" shrinkToFit="1"/>
    </xf>
    <xf numFmtId="0" fontId="8" fillId="4" borderId="22" xfId="3" applyFont="1" applyFill="1" applyBorder="1" applyAlignment="1">
      <alignment shrinkToFit="1"/>
    </xf>
    <xf numFmtId="0" fontId="8" fillId="5" borderId="0" xfId="3" applyFont="1" applyFill="1"/>
    <xf numFmtId="0" fontId="8" fillId="4" borderId="5" xfId="3" applyFont="1" applyFill="1" applyBorder="1"/>
    <xf numFmtId="49" fontId="8" fillId="4" borderId="5" xfId="3" applyNumberFormat="1" applyFont="1" applyFill="1" applyBorder="1"/>
    <xf numFmtId="176" fontId="8" fillId="4" borderId="5" xfId="3" applyNumberFormat="1" applyFont="1" applyFill="1" applyBorder="1" applyAlignment="1">
      <alignment horizontal="right"/>
    </xf>
    <xf numFmtId="0" fontId="8" fillId="4" borderId="23" xfId="3" applyFont="1" applyFill="1" applyBorder="1"/>
    <xf numFmtId="0" fontId="8" fillId="4" borderId="24" xfId="3" applyFont="1" applyFill="1" applyBorder="1"/>
    <xf numFmtId="0" fontId="8" fillId="3" borderId="5" xfId="3" applyFont="1" applyFill="1" applyBorder="1" applyAlignment="1">
      <alignment horizontal="center" shrinkToFit="1"/>
    </xf>
    <xf numFmtId="0" fontId="8" fillId="4" borderId="3" xfId="3" applyFont="1" applyFill="1" applyBorder="1"/>
    <xf numFmtId="0" fontId="8" fillId="6" borderId="0" xfId="3" applyFont="1" applyFill="1"/>
    <xf numFmtId="0" fontId="8" fillId="4" borderId="3" xfId="3" applyFont="1" applyFill="1" applyBorder="1" applyProtection="1"/>
    <xf numFmtId="49" fontId="8" fillId="4" borderId="3" xfId="3" applyNumberFormat="1" applyFont="1" applyFill="1" applyBorder="1"/>
    <xf numFmtId="176" fontId="8" fillId="4" borderId="3" xfId="3" applyNumberFormat="1" applyFont="1" applyFill="1" applyBorder="1" applyAlignment="1" applyProtection="1">
      <alignment horizontal="right"/>
    </xf>
    <xf numFmtId="0" fontId="8" fillId="4" borderId="16" xfId="3" applyFont="1" applyFill="1" applyBorder="1"/>
    <xf numFmtId="0" fontId="8" fillId="4" borderId="14" xfId="3" applyFont="1" applyFill="1" applyBorder="1"/>
    <xf numFmtId="0" fontId="8" fillId="4" borderId="17" xfId="3" applyFont="1" applyFill="1" applyBorder="1"/>
    <xf numFmtId="49" fontId="8" fillId="0" borderId="3" xfId="4" applyNumberFormat="1" applyFont="1" applyBorder="1" applyAlignment="1">
      <alignment horizontal="left"/>
    </xf>
    <xf numFmtId="49" fontId="8" fillId="0" borderId="0" xfId="3" applyNumberFormat="1" applyFont="1"/>
    <xf numFmtId="0" fontId="8" fillId="0" borderId="3" xfId="3" applyFont="1" applyBorder="1"/>
    <xf numFmtId="0" fontId="8" fillId="5" borderId="3" xfId="3" applyFont="1" applyFill="1" applyBorder="1"/>
    <xf numFmtId="49" fontId="8" fillId="0" borderId="3" xfId="4" applyNumberFormat="1" applyFont="1" applyBorder="1" applyAlignment="1">
      <alignment horizontal="center"/>
    </xf>
    <xf numFmtId="0" fontId="11" fillId="0" borderId="0" xfId="3"/>
    <xf numFmtId="49" fontId="11" fillId="0" borderId="0" xfId="3" applyNumberFormat="1"/>
    <xf numFmtId="0" fontId="8" fillId="0" borderId="0" xfId="3" applyNumberFormat="1" applyFont="1"/>
    <xf numFmtId="49" fontId="8" fillId="0" borderId="0" xfId="3" applyNumberFormat="1" applyFont="1" applyAlignment="1">
      <alignment horizontal="left"/>
    </xf>
    <xf numFmtId="0" fontId="11" fillId="0" borderId="0" xfId="3" applyNumberFormat="1"/>
    <xf numFmtId="0" fontId="5" fillId="0" borderId="26" xfId="2" applyNumberFormat="1" applyFont="1" applyBorder="1" applyAlignment="1">
      <alignment horizontal="center" vertical="center"/>
    </xf>
    <xf numFmtId="0" fontId="5" fillId="0" borderId="26" xfId="2" applyNumberFormat="1" applyFont="1" applyBorder="1" applyAlignment="1">
      <alignment horizontal="right" vertical="center"/>
    </xf>
    <xf numFmtId="0" fontId="5" fillId="0" borderId="26" xfId="2" applyNumberFormat="1" applyFont="1" applyBorder="1">
      <alignment vertical="center"/>
    </xf>
    <xf numFmtId="0" fontId="4" fillId="0" borderId="27" xfId="2" applyNumberFormat="1" applyFont="1" applyBorder="1" applyAlignment="1">
      <alignment horizontal="center" vertical="center" shrinkToFit="1"/>
    </xf>
    <xf numFmtId="0" fontId="8" fillId="2" borderId="0" xfId="3" applyFont="1" applyFill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11" borderId="7" xfId="3" applyFont="1" applyFill="1" applyBorder="1" applyAlignment="1">
      <alignment horizontal="center" vertical="center"/>
    </xf>
    <xf numFmtId="0" fontId="8" fillId="11" borderId="28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8" fillId="4" borderId="29" xfId="3" applyFont="1" applyFill="1" applyBorder="1" applyAlignment="1">
      <alignment shrinkToFit="1"/>
    </xf>
    <xf numFmtId="0" fontId="8" fillId="4" borderId="24" xfId="3" applyFont="1" applyFill="1" applyBorder="1" applyAlignment="1">
      <alignment shrinkToFit="1"/>
    </xf>
    <xf numFmtId="0" fontId="8" fillId="4" borderId="5" xfId="3" applyFont="1" applyFill="1" applyBorder="1" applyAlignment="1">
      <alignment shrinkToFit="1"/>
    </xf>
    <xf numFmtId="0" fontId="8" fillId="3" borderId="12" xfId="3" applyFont="1" applyFill="1" applyBorder="1" applyAlignment="1">
      <alignment horizontal="center"/>
    </xf>
    <xf numFmtId="0" fontId="8" fillId="4" borderId="30" xfId="3" applyFont="1" applyFill="1" applyBorder="1" applyAlignment="1">
      <alignment shrinkToFit="1"/>
    </xf>
    <xf numFmtId="0" fontId="8" fillId="4" borderId="31" xfId="3" applyFont="1" applyFill="1" applyBorder="1" applyAlignment="1">
      <alignment shrinkToFit="1"/>
    </xf>
    <xf numFmtId="0" fontId="8" fillId="3" borderId="21" xfId="3" applyFont="1" applyFill="1" applyBorder="1" applyAlignment="1">
      <alignment horizontal="center"/>
    </xf>
    <xf numFmtId="0" fontId="8" fillId="4" borderId="32" xfId="3" applyFont="1" applyFill="1" applyBorder="1" applyAlignment="1">
      <alignment shrinkToFit="1"/>
    </xf>
    <xf numFmtId="0" fontId="14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8" fillId="13" borderId="0" xfId="3" applyFont="1" applyFill="1"/>
    <xf numFmtId="0" fontId="5" fillId="10" borderId="33" xfId="0" applyFont="1" applyFill="1" applyBorder="1" applyAlignment="1">
      <alignment vertical="center" shrinkToFit="1"/>
    </xf>
    <xf numFmtId="0" fontId="5" fillId="10" borderId="0" xfId="0" applyFont="1" applyFill="1" applyBorder="1" applyAlignment="1">
      <alignment vertical="center" shrinkToFit="1"/>
    </xf>
    <xf numFmtId="0" fontId="4" fillId="10" borderId="0" xfId="0" applyFont="1" applyFill="1" applyAlignment="1">
      <alignment vertical="center" shrinkToFit="1"/>
    </xf>
    <xf numFmtId="0" fontId="8" fillId="2" borderId="0" xfId="3" applyFont="1" applyFill="1" applyAlignment="1">
      <alignment horizontal="right"/>
    </xf>
    <xf numFmtId="0" fontId="8" fillId="11" borderId="0" xfId="3" applyFont="1" applyFill="1"/>
    <xf numFmtId="0" fontId="8" fillId="14" borderId="0" xfId="3" applyFont="1" applyFill="1" applyAlignment="1">
      <alignment horizontal="center"/>
    </xf>
    <xf numFmtId="0" fontId="8" fillId="0" borderId="0" xfId="2" applyNumberFormat="1" applyFont="1">
      <alignment vertical="center"/>
    </xf>
    <xf numFmtId="0" fontId="8" fillId="0" borderId="0" xfId="2" applyNumberFormat="1" applyFont="1" applyAlignment="1">
      <alignment horizontal="right" vertical="center"/>
    </xf>
    <xf numFmtId="0" fontId="51" fillId="0" borderId="0" xfId="0" applyFont="1">
      <alignment vertical="center"/>
    </xf>
    <xf numFmtId="0" fontId="0" fillId="15" borderId="34" xfId="0" applyFill="1" applyBorder="1">
      <alignment vertical="center"/>
    </xf>
    <xf numFmtId="0" fontId="0" fillId="15" borderId="35" xfId="0" applyFill="1" applyBorder="1">
      <alignment vertical="center"/>
    </xf>
    <xf numFmtId="0" fontId="0" fillId="15" borderId="36" xfId="0" applyFill="1" applyBorder="1">
      <alignment vertical="center"/>
    </xf>
    <xf numFmtId="0" fontId="0" fillId="15" borderId="37" xfId="0" applyFill="1" applyBorder="1">
      <alignment vertical="center"/>
    </xf>
    <xf numFmtId="0" fontId="0" fillId="15" borderId="0" xfId="0" applyFill="1" applyBorder="1">
      <alignment vertical="center"/>
    </xf>
    <xf numFmtId="0" fontId="0" fillId="15" borderId="38" xfId="0" applyFill="1" applyBorder="1">
      <alignment vertical="center"/>
    </xf>
    <xf numFmtId="0" fontId="0" fillId="15" borderId="39" xfId="0" applyFill="1" applyBorder="1">
      <alignment vertical="center"/>
    </xf>
    <xf numFmtId="0" fontId="0" fillId="15" borderId="40" xfId="0" applyFill="1" applyBorder="1">
      <alignment vertical="center"/>
    </xf>
    <xf numFmtId="0" fontId="0" fillId="15" borderId="41" xfId="0" applyFill="1" applyBorder="1">
      <alignment vertical="center"/>
    </xf>
    <xf numFmtId="0" fontId="8" fillId="0" borderId="0" xfId="3" applyNumberFormat="1" applyFont="1" applyBorder="1"/>
    <xf numFmtId="0" fontId="8" fillId="0" borderId="0" xfId="3" applyNumberFormat="1" applyFont="1" applyBorder="1" applyAlignment="1">
      <alignment horizontal="right"/>
    </xf>
    <xf numFmtId="0" fontId="30" fillId="0" borderId="0" xfId="1" applyNumberFormat="1" applyAlignment="1" applyProtection="1"/>
    <xf numFmtId="0" fontId="4" fillId="0" borderId="42" xfId="2" applyNumberFormat="1" applyFont="1" applyBorder="1" applyAlignment="1">
      <alignment horizontal="left" vertical="center" shrinkToFit="1"/>
    </xf>
    <xf numFmtId="0" fontId="4" fillId="0" borderId="43" xfId="2" applyNumberFormat="1" applyFont="1" applyBorder="1" applyAlignment="1">
      <alignment horizontal="center" vertical="center" shrinkToFit="1"/>
    </xf>
    <xf numFmtId="0" fontId="31" fillId="0" borderId="27" xfId="2" applyNumberFormat="1" applyFont="1" applyBorder="1" applyAlignment="1">
      <alignment horizontal="center" vertical="center" shrinkToFit="1"/>
    </xf>
    <xf numFmtId="0" fontId="8" fillId="2" borderId="55" xfId="3" applyFont="1" applyFill="1" applyBorder="1" applyAlignment="1">
      <alignment vertical="center"/>
    </xf>
    <xf numFmtId="0" fontId="0" fillId="16" borderId="37" xfId="0" applyFill="1" applyBorder="1">
      <alignment vertical="center"/>
    </xf>
    <xf numFmtId="0" fontId="0" fillId="16" borderId="0" xfId="0" applyFill="1" applyBorder="1">
      <alignment vertical="center"/>
    </xf>
    <xf numFmtId="0" fontId="0" fillId="16" borderId="38" xfId="0" applyFill="1" applyBorder="1">
      <alignment vertical="center"/>
    </xf>
    <xf numFmtId="0" fontId="8" fillId="0" borderId="0" xfId="3" applyFont="1" applyAlignment="1">
      <alignment horizontal="center" shrinkToFit="1"/>
    </xf>
    <xf numFmtId="0" fontId="52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>
      <alignment vertical="center"/>
    </xf>
    <xf numFmtId="49" fontId="44" fillId="0" borderId="0" xfId="0" applyNumberFormat="1" applyFont="1" applyBorder="1">
      <alignment vertical="center"/>
    </xf>
    <xf numFmtId="0" fontId="44" fillId="0" borderId="0" xfId="0" applyFont="1" applyBorder="1">
      <alignment vertical="center"/>
    </xf>
    <xf numFmtId="49" fontId="44" fillId="0" borderId="44" xfId="0" applyNumberFormat="1" applyFont="1" applyBorder="1">
      <alignment vertical="center"/>
    </xf>
    <xf numFmtId="0" fontId="52" fillId="0" borderId="0" xfId="0" applyFont="1" applyAlignment="1">
      <alignment horizontal="center" vertical="center"/>
    </xf>
    <xf numFmtId="0" fontId="44" fillId="0" borderId="3" xfId="0" applyFont="1" applyBorder="1">
      <alignment vertical="center"/>
    </xf>
    <xf numFmtId="177" fontId="44" fillId="0" borderId="3" xfId="0" applyNumberFormat="1" applyFont="1" applyBorder="1">
      <alignment vertical="center"/>
    </xf>
    <xf numFmtId="0" fontId="53" fillId="0" borderId="0" xfId="0" applyFont="1" applyAlignment="1">
      <alignment vertical="top" wrapText="1"/>
    </xf>
    <xf numFmtId="0" fontId="44" fillId="0" borderId="7" xfId="0" applyFont="1" applyBorder="1">
      <alignment vertical="center"/>
    </xf>
    <xf numFmtId="0" fontId="44" fillId="0" borderId="14" xfId="0" applyFont="1" applyBorder="1">
      <alignment vertical="center"/>
    </xf>
    <xf numFmtId="49" fontId="8" fillId="4" borderId="3" xfId="3" applyNumberFormat="1" applyFont="1" applyFill="1" applyBorder="1" applyProtection="1"/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8" fillId="4" borderId="3" xfId="3" applyFont="1" applyFill="1" applyBorder="1" applyAlignment="1" applyProtection="1">
      <alignment shrinkToFit="1"/>
    </xf>
    <xf numFmtId="0" fontId="4" fillId="0" borderId="5" xfId="2" applyNumberFormat="1" applyFont="1" applyBorder="1" applyAlignment="1">
      <alignment horizontal="center" vertical="center"/>
    </xf>
    <xf numFmtId="0" fontId="8" fillId="0" borderId="3" xfId="2" applyNumberFormat="1" applyFont="1" applyBorder="1" applyAlignment="1">
      <alignment horizontal="center" vertical="center"/>
    </xf>
    <xf numFmtId="0" fontId="4" fillId="0" borderId="0" xfId="2" applyNumberFormat="1" applyFont="1" applyAlignment="1">
      <alignment horizontal="left" vertical="center"/>
    </xf>
    <xf numFmtId="49" fontId="44" fillId="0" borderId="0" xfId="0" applyNumberFormat="1" applyFont="1" applyAlignment="1">
      <alignment vertical="center"/>
    </xf>
    <xf numFmtId="0" fontId="8" fillId="0" borderId="46" xfId="2" applyNumberFormat="1" applyFont="1" applyBorder="1" applyAlignment="1">
      <alignment vertical="center"/>
    </xf>
    <xf numFmtId="0" fontId="8" fillId="0" borderId="47" xfId="2" applyNumberFormat="1" applyFont="1" applyBorder="1" applyAlignment="1">
      <alignment vertical="center"/>
    </xf>
    <xf numFmtId="49" fontId="8" fillId="0" borderId="3" xfId="4" applyNumberFormat="1" applyFont="1" applyFill="1" applyBorder="1" applyAlignment="1">
      <alignment horizontal="left"/>
    </xf>
    <xf numFmtId="0" fontId="11" fillId="0" borderId="3" xfId="3" applyBorder="1"/>
    <xf numFmtId="0" fontId="4" fillId="10" borderId="3" xfId="0" applyFont="1" applyFill="1" applyBorder="1">
      <alignment vertical="center"/>
    </xf>
    <xf numFmtId="0" fontId="45" fillId="10" borderId="3" xfId="0" applyFont="1" applyFill="1" applyBorder="1">
      <alignment vertical="center"/>
    </xf>
    <xf numFmtId="49" fontId="45" fillId="10" borderId="0" xfId="0" applyNumberFormat="1" applyFont="1" applyFill="1">
      <alignment vertical="center"/>
    </xf>
    <xf numFmtId="0" fontId="8" fillId="4" borderId="16" xfId="3" applyFont="1" applyFill="1" applyBorder="1" applyProtection="1"/>
    <xf numFmtId="0" fontId="8" fillId="4" borderId="14" xfId="3" applyFont="1" applyFill="1" applyBorder="1" applyProtection="1"/>
    <xf numFmtId="0" fontId="8" fillId="4" borderId="17" xfId="3" applyFont="1" applyFill="1" applyBorder="1" applyProtection="1"/>
    <xf numFmtId="0" fontId="8" fillId="4" borderId="17" xfId="3" applyFont="1" applyFill="1" applyBorder="1" applyAlignment="1" applyProtection="1">
      <alignment shrinkToFit="1"/>
    </xf>
    <xf numFmtId="0" fontId="8" fillId="4" borderId="14" xfId="3" applyFont="1" applyFill="1" applyBorder="1" applyAlignment="1" applyProtection="1">
      <alignment shrinkToFit="1"/>
    </xf>
    <xf numFmtId="0" fontId="8" fillId="0" borderId="0" xfId="3" applyFont="1" applyAlignment="1">
      <alignment horizontal="center"/>
    </xf>
    <xf numFmtId="49" fontId="44" fillId="0" borderId="53" xfId="0" applyNumberFormat="1" applyFont="1" applyBorder="1">
      <alignment vertical="center"/>
    </xf>
    <xf numFmtId="49" fontId="44" fillId="24" borderId="0" xfId="0" applyNumberFormat="1" applyFont="1" applyFill="1">
      <alignment vertical="center"/>
    </xf>
    <xf numFmtId="0" fontId="44" fillId="24" borderId="0" xfId="0" applyNumberFormat="1" applyFont="1" applyFill="1">
      <alignment vertical="center"/>
    </xf>
    <xf numFmtId="49" fontId="44" fillId="24" borderId="0" xfId="0" applyNumberFormat="1" applyFont="1" applyFill="1" applyAlignment="1">
      <alignment vertical="center"/>
    </xf>
    <xf numFmtId="0" fontId="44" fillId="24" borderId="0" xfId="0" applyFont="1" applyFill="1">
      <alignment vertical="center"/>
    </xf>
    <xf numFmtId="49" fontId="44" fillId="31" borderId="0" xfId="0" applyNumberFormat="1" applyFont="1" applyFill="1">
      <alignment vertical="center"/>
    </xf>
    <xf numFmtId="0" fontId="44" fillId="31" borderId="0" xfId="0" applyFont="1" applyFill="1">
      <alignment vertical="center"/>
    </xf>
    <xf numFmtId="0" fontId="9" fillId="0" borderId="3" xfId="2" applyNumberFormat="1" applyFont="1" applyBorder="1" applyAlignment="1">
      <alignment horizontal="center" vertical="center" wrapText="1"/>
    </xf>
    <xf numFmtId="0" fontId="4" fillId="11" borderId="3" xfId="3" applyFont="1" applyFill="1" applyBorder="1" applyAlignment="1">
      <alignment horizontal="left" vertical="center" shrinkToFit="1"/>
    </xf>
    <xf numFmtId="0" fontId="4" fillId="12" borderId="3" xfId="3" applyFont="1" applyFill="1" applyBorder="1" applyAlignment="1">
      <alignment horizontal="left" vertical="center" shrinkToFit="1"/>
    </xf>
    <xf numFmtId="176" fontId="8" fillId="4" borderId="5" xfId="3" applyNumberFormat="1" applyFont="1" applyFill="1" applyBorder="1" applyAlignment="1" applyProtection="1">
      <alignment horizontal="right"/>
    </xf>
    <xf numFmtId="0" fontId="66" fillId="10" borderId="0" xfId="0" applyFont="1" applyFill="1">
      <alignment vertical="center"/>
    </xf>
    <xf numFmtId="0" fontId="40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49" fontId="4" fillId="0" borderId="0" xfId="5" applyNumberFormat="1" applyFont="1"/>
    <xf numFmtId="0" fontId="4" fillId="0" borderId="0" xfId="5" applyNumberFormat="1" applyFont="1"/>
    <xf numFmtId="0" fontId="4" fillId="0" borderId="0" xfId="5" quotePrefix="1" applyNumberFormat="1" applyFont="1"/>
    <xf numFmtId="178" fontId="4" fillId="0" borderId="0" xfId="5" applyNumberFormat="1" applyFont="1"/>
    <xf numFmtId="0" fontId="59" fillId="15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15" borderId="47" xfId="0" applyFont="1" applyFill="1" applyBorder="1" applyAlignment="1">
      <alignment vertical="center"/>
    </xf>
    <xf numFmtId="0" fontId="59" fillId="15" borderId="48" xfId="0" applyFont="1" applyFill="1" applyBorder="1" applyAlignment="1">
      <alignment vertical="center"/>
    </xf>
    <xf numFmtId="0" fontId="59" fillId="15" borderId="25" xfId="0" applyFont="1" applyFill="1" applyBorder="1" applyAlignment="1">
      <alignment vertical="center"/>
    </xf>
    <xf numFmtId="0" fontId="59" fillId="15" borderId="53" xfId="0" applyFont="1" applyFill="1" applyBorder="1" applyAlignment="1">
      <alignment vertical="center"/>
    </xf>
    <xf numFmtId="0" fontId="59" fillId="15" borderId="50" xfId="0" applyFont="1" applyFill="1" applyBorder="1" applyAlignment="1">
      <alignment vertical="center"/>
    </xf>
    <xf numFmtId="0" fontId="59" fillId="15" borderId="44" xfId="0" applyFont="1" applyFill="1" applyBorder="1" applyAlignment="1">
      <alignment vertical="center"/>
    </xf>
    <xf numFmtId="0" fontId="59" fillId="15" borderId="24" xfId="0" applyFont="1" applyFill="1" applyBorder="1" applyAlignment="1">
      <alignment vertical="center"/>
    </xf>
    <xf numFmtId="0" fontId="59" fillId="3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left" vertical="center"/>
    </xf>
    <xf numFmtId="0" fontId="68" fillId="15" borderId="0" xfId="0" applyFont="1" applyFill="1" applyBorder="1" applyAlignment="1">
      <alignment horizontal="left" vertical="center"/>
    </xf>
    <xf numFmtId="0" fontId="40" fillId="0" borderId="3" xfId="0" applyFont="1" applyBorder="1" applyAlignment="1" applyProtection="1">
      <alignment horizontal="center" vertical="center"/>
      <protection hidden="1"/>
    </xf>
    <xf numFmtId="0" fontId="42" fillId="35" borderId="3" xfId="0" applyFont="1" applyFill="1" applyBorder="1" applyAlignment="1" applyProtection="1">
      <alignment horizontal="center" vertical="center"/>
      <protection locked="0"/>
    </xf>
    <xf numFmtId="0" fontId="52" fillId="2" borderId="0" xfId="3" applyFont="1" applyFill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63" fillId="20" borderId="56" xfId="0" applyFont="1" applyFill="1" applyBorder="1" applyAlignment="1">
      <alignment horizontal="left" vertical="top" wrapText="1" shrinkToFit="1"/>
    </xf>
    <xf numFmtId="0" fontId="63" fillId="20" borderId="57" xfId="0" applyFont="1" applyFill="1" applyBorder="1" applyAlignment="1">
      <alignment horizontal="left" vertical="top" wrapText="1" shrinkToFit="1"/>
    </xf>
    <xf numFmtId="0" fontId="63" fillId="20" borderId="58" xfId="0" applyFont="1" applyFill="1" applyBorder="1" applyAlignment="1">
      <alignment horizontal="left" vertical="top" wrapText="1" shrinkToFit="1"/>
    </xf>
    <xf numFmtId="0" fontId="63" fillId="20" borderId="59" xfId="0" applyFont="1" applyFill="1" applyBorder="1" applyAlignment="1">
      <alignment horizontal="left" vertical="top" wrapText="1" shrinkToFit="1"/>
    </xf>
    <xf numFmtId="0" fontId="63" fillId="20" borderId="0" xfId="0" applyFont="1" applyFill="1" applyBorder="1" applyAlignment="1">
      <alignment horizontal="left" vertical="top" wrapText="1" shrinkToFit="1"/>
    </xf>
    <xf numFmtId="0" fontId="63" fillId="20" borderId="60" xfId="0" applyFont="1" applyFill="1" applyBorder="1" applyAlignment="1">
      <alignment horizontal="left" vertical="top" wrapText="1" shrinkToFit="1"/>
    </xf>
    <xf numFmtId="0" fontId="63" fillId="20" borderId="61" xfId="0" applyFont="1" applyFill="1" applyBorder="1" applyAlignment="1">
      <alignment horizontal="left" vertical="top" wrapText="1" shrinkToFit="1"/>
    </xf>
    <xf numFmtId="0" fontId="63" fillId="20" borderId="62" xfId="0" applyFont="1" applyFill="1" applyBorder="1" applyAlignment="1">
      <alignment horizontal="left" vertical="top" wrapText="1" shrinkToFit="1"/>
    </xf>
    <xf numFmtId="0" fontId="63" fillId="20" borderId="63" xfId="0" applyFont="1" applyFill="1" applyBorder="1" applyAlignment="1">
      <alignment horizontal="left" vertical="top" wrapText="1" shrinkToFit="1"/>
    </xf>
    <xf numFmtId="0" fontId="56" fillId="21" borderId="0" xfId="0" applyFont="1" applyFill="1" applyAlignment="1">
      <alignment horizontal="center" vertical="center"/>
    </xf>
    <xf numFmtId="0" fontId="55" fillId="20" borderId="64" xfId="0" applyFont="1" applyFill="1" applyBorder="1" applyAlignment="1">
      <alignment horizontal="left" vertical="center" shrinkToFit="1"/>
    </xf>
    <xf numFmtId="0" fontId="55" fillId="20" borderId="65" xfId="0" applyFont="1" applyFill="1" applyBorder="1" applyAlignment="1">
      <alignment horizontal="left" vertical="center" shrinkToFit="1"/>
    </xf>
    <xf numFmtId="0" fontId="55" fillId="20" borderId="66" xfId="0" applyFont="1" applyFill="1" applyBorder="1" applyAlignment="1">
      <alignment horizontal="left" vertical="center" shrinkToFit="1"/>
    </xf>
    <xf numFmtId="0" fontId="55" fillId="20" borderId="64" xfId="0" applyFont="1" applyFill="1" applyBorder="1" applyAlignment="1">
      <alignment horizontal="left" vertical="center" wrapText="1" shrinkToFit="1"/>
    </xf>
    <xf numFmtId="0" fontId="55" fillId="20" borderId="65" xfId="0" applyFont="1" applyFill="1" applyBorder="1" applyAlignment="1">
      <alignment horizontal="left" vertical="center" wrapText="1" shrinkToFit="1"/>
    </xf>
    <xf numFmtId="0" fontId="55" fillId="20" borderId="66" xfId="0" applyFont="1" applyFill="1" applyBorder="1" applyAlignment="1">
      <alignment horizontal="left" vertical="center" wrapText="1" shrinkToFit="1"/>
    </xf>
    <xf numFmtId="0" fontId="55" fillId="20" borderId="56" xfId="0" applyFont="1" applyFill="1" applyBorder="1" applyAlignment="1">
      <alignment horizontal="left" vertical="center" wrapText="1" shrinkToFit="1"/>
    </xf>
    <xf numFmtId="0" fontId="55" fillId="20" borderId="57" xfId="0" applyFont="1" applyFill="1" applyBorder="1" applyAlignment="1">
      <alignment horizontal="left" vertical="center" wrapText="1" shrinkToFit="1"/>
    </xf>
    <xf numFmtId="0" fontId="55" fillId="20" borderId="58" xfId="0" applyFont="1" applyFill="1" applyBorder="1" applyAlignment="1">
      <alignment horizontal="left" vertical="center" wrapText="1" shrinkToFit="1"/>
    </xf>
    <xf numFmtId="0" fontId="55" fillId="20" borderId="61" xfId="0" applyFont="1" applyFill="1" applyBorder="1" applyAlignment="1">
      <alignment horizontal="left" vertical="center" wrapText="1" shrinkToFit="1"/>
    </xf>
    <xf numFmtId="0" fontId="55" fillId="20" borderId="62" xfId="0" applyFont="1" applyFill="1" applyBorder="1" applyAlignment="1">
      <alignment horizontal="left" vertical="center" wrapText="1" shrinkToFit="1"/>
    </xf>
    <xf numFmtId="0" fontId="55" fillId="20" borderId="63" xfId="0" applyFont="1" applyFill="1" applyBorder="1" applyAlignment="1">
      <alignment horizontal="left" vertical="center" wrapText="1" shrinkToFit="1"/>
    </xf>
    <xf numFmtId="0" fontId="4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47" fillId="21" borderId="1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6" fillId="21" borderId="45" xfId="0" applyFont="1" applyFill="1" applyBorder="1" applyAlignment="1">
      <alignment horizontal="center" vertical="center" shrinkToFit="1"/>
    </xf>
    <xf numFmtId="0" fontId="6" fillId="21" borderId="1" xfId="0" applyFont="1" applyFill="1" applyBorder="1" applyAlignment="1">
      <alignment horizontal="center" vertical="center" shrinkToFit="1"/>
    </xf>
    <xf numFmtId="0" fontId="6" fillId="21" borderId="2" xfId="0" applyFont="1" applyFill="1" applyBorder="1" applyAlignment="1">
      <alignment horizontal="center" vertical="center" shrinkToFit="1"/>
    </xf>
    <xf numFmtId="0" fontId="5" fillId="21" borderId="45" xfId="0" applyFont="1" applyFill="1" applyBorder="1" applyAlignment="1">
      <alignment horizontal="center" vertical="center" shrinkToFit="1"/>
    </xf>
    <xf numFmtId="0" fontId="5" fillId="21" borderId="1" xfId="0" applyFont="1" applyFill="1" applyBorder="1" applyAlignment="1">
      <alignment horizontal="center" vertical="center" shrinkToFit="1"/>
    </xf>
    <xf numFmtId="0" fontId="5" fillId="21" borderId="2" xfId="0" applyFont="1" applyFill="1" applyBorder="1" applyAlignment="1">
      <alignment horizontal="center" vertical="center" shrinkToFit="1"/>
    </xf>
    <xf numFmtId="0" fontId="5" fillId="10" borderId="45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49" fontId="5" fillId="21" borderId="45" xfId="0" applyNumberFormat="1" applyFont="1" applyFill="1" applyBorder="1" applyAlignment="1">
      <alignment horizontal="center" vertical="center" shrinkToFit="1"/>
    </xf>
    <xf numFmtId="49" fontId="5" fillId="21" borderId="1" xfId="0" applyNumberFormat="1" applyFont="1" applyFill="1" applyBorder="1" applyAlignment="1">
      <alignment horizontal="center" vertical="center" shrinkToFit="1"/>
    </xf>
    <xf numFmtId="49" fontId="5" fillId="21" borderId="2" xfId="0" applyNumberFormat="1" applyFont="1" applyFill="1" applyBorder="1" applyAlignment="1">
      <alignment horizontal="center" vertical="center" shrinkToFit="1"/>
    </xf>
    <xf numFmtId="0" fontId="5" fillId="10" borderId="45" xfId="0" applyFont="1" applyFill="1" applyBorder="1" applyAlignment="1">
      <alignment horizontal="center" vertical="center" shrinkToFit="1"/>
    </xf>
    <xf numFmtId="0" fontId="5" fillId="10" borderId="1" xfId="0" applyFont="1" applyFill="1" applyBorder="1" applyAlignment="1">
      <alignment horizontal="center" vertical="center" shrinkToFit="1"/>
    </xf>
    <xf numFmtId="0" fontId="5" fillId="10" borderId="2" xfId="0" applyFont="1" applyFill="1" applyBorder="1" applyAlignment="1">
      <alignment horizontal="center" vertical="center" shrinkToFit="1"/>
    </xf>
    <xf numFmtId="49" fontId="28" fillId="21" borderId="45" xfId="0" applyNumberFormat="1" applyFont="1" applyFill="1" applyBorder="1" applyAlignment="1">
      <alignment horizontal="center" vertical="center" shrinkToFit="1"/>
    </xf>
    <xf numFmtId="49" fontId="28" fillId="21" borderId="1" xfId="0" applyNumberFormat="1" applyFont="1" applyFill="1" applyBorder="1" applyAlignment="1">
      <alignment horizontal="center" vertical="center" shrinkToFit="1"/>
    </xf>
    <xf numFmtId="49" fontId="28" fillId="21" borderId="2" xfId="0" applyNumberFormat="1" applyFont="1" applyFill="1" applyBorder="1" applyAlignment="1">
      <alignment horizontal="center" vertical="center" shrinkToFit="1"/>
    </xf>
    <xf numFmtId="0" fontId="0" fillId="16" borderId="0" xfId="0" applyFill="1" applyBorder="1" applyAlignment="1">
      <alignment horizontal="center" vertical="center"/>
    </xf>
    <xf numFmtId="0" fontId="57" fillId="16" borderId="34" xfId="0" applyFont="1" applyFill="1" applyBorder="1" applyAlignment="1">
      <alignment horizontal="center" vertical="center"/>
    </xf>
    <xf numFmtId="0" fontId="57" fillId="16" borderId="35" xfId="0" applyFont="1" applyFill="1" applyBorder="1" applyAlignment="1">
      <alignment horizontal="center" vertical="center"/>
    </xf>
    <xf numFmtId="0" fontId="57" fillId="16" borderId="36" xfId="0" applyFont="1" applyFill="1" applyBorder="1" applyAlignment="1">
      <alignment horizontal="center" vertical="center"/>
    </xf>
    <xf numFmtId="0" fontId="58" fillId="16" borderId="37" xfId="0" applyFont="1" applyFill="1" applyBorder="1" applyAlignment="1">
      <alignment horizontal="center" vertical="center"/>
    </xf>
    <xf numFmtId="0" fontId="57" fillId="16" borderId="0" xfId="0" applyFont="1" applyFill="1" applyBorder="1" applyAlignment="1">
      <alignment horizontal="center" vertical="center"/>
    </xf>
    <xf numFmtId="0" fontId="57" fillId="16" borderId="38" xfId="0" applyFont="1" applyFill="1" applyBorder="1" applyAlignment="1">
      <alignment horizontal="center" vertical="center"/>
    </xf>
    <xf numFmtId="0" fontId="57" fillId="16" borderId="37" xfId="0" applyFont="1" applyFill="1" applyBorder="1" applyAlignment="1">
      <alignment horizontal="center" vertical="center"/>
    </xf>
    <xf numFmtId="0" fontId="48" fillId="16" borderId="39" xfId="0" applyFont="1" applyFill="1" applyBorder="1" applyAlignment="1">
      <alignment horizontal="center" vertical="center"/>
    </xf>
    <xf numFmtId="0" fontId="48" fillId="16" borderId="40" xfId="0" applyFont="1" applyFill="1" applyBorder="1" applyAlignment="1">
      <alignment horizontal="center" vertical="center"/>
    </xf>
    <xf numFmtId="0" fontId="48" fillId="16" borderId="41" xfId="0" applyFont="1" applyFill="1" applyBorder="1" applyAlignment="1">
      <alignment horizontal="center" vertical="center"/>
    </xf>
    <xf numFmtId="0" fontId="62" fillId="24" borderId="45" xfId="3" applyFont="1" applyFill="1" applyBorder="1" applyAlignment="1">
      <alignment horizontal="center" vertical="center"/>
    </xf>
    <xf numFmtId="0" fontId="62" fillId="24" borderId="1" xfId="3" applyFont="1" applyFill="1" applyBorder="1" applyAlignment="1">
      <alignment horizontal="center" vertical="center"/>
    </xf>
    <xf numFmtId="0" fontId="62" fillId="24" borderId="2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/>
    </xf>
    <xf numFmtId="0" fontId="31" fillId="25" borderId="67" xfId="3" applyFont="1" applyFill="1" applyBorder="1" applyAlignment="1">
      <alignment horizontal="center" vertical="center" wrapText="1"/>
    </xf>
    <xf numFmtId="0" fontId="31" fillId="25" borderId="55" xfId="3" applyFont="1" applyFill="1" applyBorder="1" applyAlignment="1">
      <alignment horizontal="center" vertical="center" wrapText="1"/>
    </xf>
    <xf numFmtId="0" fontId="31" fillId="25" borderId="68" xfId="3" applyFont="1" applyFill="1" applyBorder="1" applyAlignment="1">
      <alignment horizontal="center" vertical="center" wrapText="1"/>
    </xf>
    <xf numFmtId="0" fontId="31" fillId="25" borderId="69" xfId="3" applyFont="1" applyFill="1" applyBorder="1" applyAlignment="1">
      <alignment horizontal="center" vertical="center" wrapText="1"/>
    </xf>
    <xf numFmtId="0" fontId="31" fillId="25" borderId="0" xfId="3" applyFont="1" applyFill="1" applyBorder="1" applyAlignment="1">
      <alignment horizontal="center" vertical="center" wrapText="1"/>
    </xf>
    <xf numFmtId="0" fontId="31" fillId="25" borderId="70" xfId="3" applyFont="1" applyFill="1" applyBorder="1" applyAlignment="1">
      <alignment horizontal="center" vertical="center" wrapText="1"/>
    </xf>
    <xf numFmtId="0" fontId="31" fillId="25" borderId="71" xfId="3" applyFont="1" applyFill="1" applyBorder="1" applyAlignment="1">
      <alignment horizontal="center" vertical="center" wrapText="1"/>
    </xf>
    <xf numFmtId="0" fontId="31" fillId="25" borderId="72" xfId="3" applyFont="1" applyFill="1" applyBorder="1" applyAlignment="1">
      <alignment horizontal="center" vertical="center" wrapText="1"/>
    </xf>
    <xf numFmtId="0" fontId="31" fillId="25" borderId="73" xfId="3" applyFont="1" applyFill="1" applyBorder="1" applyAlignment="1">
      <alignment horizontal="center" vertical="center" wrapText="1"/>
    </xf>
    <xf numFmtId="0" fontId="52" fillId="2" borderId="0" xfId="3" applyFont="1" applyFill="1" applyBorder="1" applyAlignment="1">
      <alignment horizontal="left" vertical="center"/>
    </xf>
    <xf numFmtId="0" fontId="13" fillId="2" borderId="0" xfId="3" applyFont="1" applyFill="1" applyBorder="1" applyAlignment="1">
      <alignment horizontal="left" vertical="center"/>
    </xf>
    <xf numFmtId="0" fontId="4" fillId="22" borderId="34" xfId="3" applyFont="1" applyFill="1" applyBorder="1" applyAlignment="1">
      <alignment horizontal="left" vertical="center" wrapText="1"/>
    </xf>
    <xf numFmtId="0" fontId="4" fillId="22" borderId="35" xfId="3" applyFont="1" applyFill="1" applyBorder="1" applyAlignment="1">
      <alignment horizontal="left" vertical="center" wrapText="1"/>
    </xf>
    <xf numFmtId="0" fontId="4" fillId="22" borderId="36" xfId="3" applyFont="1" applyFill="1" applyBorder="1" applyAlignment="1">
      <alignment horizontal="left" vertical="center" wrapText="1"/>
    </xf>
    <xf numFmtId="0" fontId="4" fillId="22" borderId="37" xfId="3" applyFont="1" applyFill="1" applyBorder="1" applyAlignment="1">
      <alignment horizontal="left" vertical="center" wrapText="1"/>
    </xf>
    <xf numFmtId="0" fontId="4" fillId="22" borderId="0" xfId="3" applyFont="1" applyFill="1" applyBorder="1" applyAlignment="1">
      <alignment horizontal="left" vertical="center" wrapText="1"/>
    </xf>
    <xf numFmtId="0" fontId="4" fillId="22" borderId="38" xfId="3" applyFont="1" applyFill="1" applyBorder="1" applyAlignment="1">
      <alignment horizontal="left" vertical="center" wrapText="1"/>
    </xf>
    <xf numFmtId="0" fontId="4" fillId="22" borderId="39" xfId="3" applyFont="1" applyFill="1" applyBorder="1" applyAlignment="1">
      <alignment horizontal="left" vertical="center" wrapText="1"/>
    </xf>
    <xf numFmtId="0" fontId="4" fillId="22" borderId="40" xfId="3" applyFont="1" applyFill="1" applyBorder="1" applyAlignment="1">
      <alignment horizontal="left" vertical="center" wrapText="1"/>
    </xf>
    <xf numFmtId="0" fontId="4" fillId="22" borderId="41" xfId="3" applyFont="1" applyFill="1" applyBorder="1" applyAlignment="1">
      <alignment horizontal="left" vertical="center" wrapText="1"/>
    </xf>
    <xf numFmtId="0" fontId="8" fillId="23" borderId="4" xfId="3" applyFont="1" applyFill="1" applyBorder="1" applyAlignment="1">
      <alignment horizontal="center" vertical="center"/>
    </xf>
    <xf numFmtId="0" fontId="8" fillId="23" borderId="49" xfId="3" applyFont="1" applyFill="1" applyBorder="1" applyAlignment="1">
      <alignment horizontal="center" vertical="center"/>
    </xf>
    <xf numFmtId="0" fontId="8" fillId="3" borderId="46" xfId="3" applyFont="1" applyFill="1" applyBorder="1" applyAlignment="1">
      <alignment horizontal="center"/>
    </xf>
    <xf numFmtId="0" fontId="8" fillId="3" borderId="47" xfId="3" applyFont="1" applyFill="1" applyBorder="1" applyAlignment="1">
      <alignment horizontal="center"/>
    </xf>
    <xf numFmtId="0" fontId="8" fillId="3" borderId="48" xfId="3" applyFont="1" applyFill="1" applyBorder="1" applyAlignment="1">
      <alignment horizontal="center"/>
    </xf>
    <xf numFmtId="0" fontId="8" fillId="2" borderId="0" xfId="3" applyFont="1" applyFill="1" applyAlignment="1">
      <alignment horizontal="center"/>
    </xf>
    <xf numFmtId="0" fontId="19" fillId="7" borderId="7" xfId="3" applyFont="1" applyFill="1" applyBorder="1" applyAlignment="1">
      <alignment horizontal="center" shrinkToFit="1"/>
    </xf>
    <xf numFmtId="0" fontId="19" fillId="7" borderId="8" xfId="3" applyFont="1" applyFill="1" applyBorder="1" applyAlignment="1">
      <alignment horizontal="center" shrinkToFit="1"/>
    </xf>
    <xf numFmtId="0" fontId="19" fillId="7" borderId="14" xfId="3" applyFont="1" applyFill="1" applyBorder="1" applyAlignment="1">
      <alignment horizontal="center" shrinkToFit="1"/>
    </xf>
    <xf numFmtId="0" fontId="8" fillId="8" borderId="7" xfId="3" applyFont="1" applyFill="1" applyBorder="1" applyAlignment="1">
      <alignment horizontal="center"/>
    </xf>
    <xf numFmtId="0" fontId="8" fillId="8" borderId="8" xfId="3" applyFont="1" applyFill="1" applyBorder="1" applyAlignment="1">
      <alignment horizontal="center"/>
    </xf>
    <xf numFmtId="0" fontId="8" fillId="8" borderId="14" xfId="3" applyFont="1" applyFill="1" applyBorder="1" applyAlignment="1">
      <alignment horizontal="center"/>
    </xf>
    <xf numFmtId="0" fontId="8" fillId="9" borderId="7" xfId="3" applyFont="1" applyFill="1" applyBorder="1" applyAlignment="1">
      <alignment horizontal="center"/>
    </xf>
    <xf numFmtId="0" fontId="8" fillId="9" borderId="8" xfId="3" applyFont="1" applyFill="1" applyBorder="1" applyAlignment="1">
      <alignment horizontal="center"/>
    </xf>
    <xf numFmtId="0" fontId="8" fillId="9" borderId="14" xfId="3" applyFont="1" applyFill="1" applyBorder="1" applyAlignment="1">
      <alignment horizontal="center"/>
    </xf>
    <xf numFmtId="0" fontId="8" fillId="17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shrinkToFit="1"/>
    </xf>
    <xf numFmtId="0" fontId="8" fillId="18" borderId="0" xfId="3" applyFont="1" applyFill="1" applyAlignment="1">
      <alignment horizontal="center"/>
    </xf>
    <xf numFmtId="0" fontId="52" fillId="29" borderId="34" xfId="0" applyFont="1" applyFill="1" applyBorder="1" applyAlignment="1">
      <alignment horizontal="center" vertical="center"/>
    </xf>
    <xf numFmtId="0" fontId="52" fillId="29" borderId="35" xfId="0" applyFont="1" applyFill="1" applyBorder="1" applyAlignment="1">
      <alignment horizontal="center" vertical="center"/>
    </xf>
    <xf numFmtId="0" fontId="52" fillId="29" borderId="36" xfId="0" applyFont="1" applyFill="1" applyBorder="1" applyAlignment="1">
      <alignment horizontal="center" vertical="center"/>
    </xf>
    <xf numFmtId="0" fontId="52" fillId="29" borderId="37" xfId="0" applyFont="1" applyFill="1" applyBorder="1" applyAlignment="1">
      <alignment horizontal="center" vertical="center"/>
    </xf>
    <xf numFmtId="0" fontId="52" fillId="29" borderId="0" xfId="0" applyFont="1" applyFill="1" applyBorder="1" applyAlignment="1">
      <alignment horizontal="center" vertical="center"/>
    </xf>
    <xf numFmtId="0" fontId="52" fillId="29" borderId="38" xfId="0" applyFont="1" applyFill="1" applyBorder="1" applyAlignment="1">
      <alignment horizontal="center" vertical="center"/>
    </xf>
    <xf numFmtId="0" fontId="52" fillId="29" borderId="39" xfId="0" applyFont="1" applyFill="1" applyBorder="1" applyAlignment="1">
      <alignment horizontal="center" vertical="center"/>
    </xf>
    <xf numFmtId="0" fontId="52" fillId="29" borderId="40" xfId="0" applyFont="1" applyFill="1" applyBorder="1" applyAlignment="1">
      <alignment horizontal="center" vertical="center"/>
    </xf>
    <xf numFmtId="0" fontId="52" fillId="29" borderId="41" xfId="0" applyFont="1" applyFill="1" applyBorder="1" applyAlignment="1">
      <alignment horizontal="center" vertical="center"/>
    </xf>
    <xf numFmtId="0" fontId="44" fillId="0" borderId="45" xfId="0" applyFont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 shrinkToFit="1"/>
    </xf>
    <xf numFmtId="0" fontId="44" fillId="0" borderId="2" xfId="0" applyFont="1" applyBorder="1" applyAlignment="1">
      <alignment horizontal="center" vertical="center" shrinkToFit="1"/>
    </xf>
    <xf numFmtId="0" fontId="52" fillId="26" borderId="0" xfId="0" applyFont="1" applyFill="1" applyAlignment="1">
      <alignment horizontal="center" vertical="center"/>
    </xf>
    <xf numFmtId="0" fontId="44" fillId="27" borderId="3" xfId="0" applyFont="1" applyFill="1" applyBorder="1" applyAlignment="1">
      <alignment horizontal="center" vertical="center"/>
    </xf>
    <xf numFmtId="0" fontId="44" fillId="27" borderId="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shrinkToFit="1"/>
    </xf>
    <xf numFmtId="0" fontId="44" fillId="28" borderId="5" xfId="0" applyFont="1" applyFill="1" applyBorder="1" applyAlignment="1">
      <alignment horizontal="center" vertical="center"/>
    </xf>
    <xf numFmtId="0" fontId="52" fillId="26" borderId="34" xfId="0" applyFont="1" applyFill="1" applyBorder="1" applyAlignment="1">
      <alignment horizontal="center" vertical="center" wrapText="1"/>
    </xf>
    <xf numFmtId="0" fontId="52" fillId="26" borderId="35" xfId="0" applyFont="1" applyFill="1" applyBorder="1" applyAlignment="1">
      <alignment horizontal="center" vertical="center" wrapText="1"/>
    </xf>
    <xf numFmtId="0" fontId="52" fillId="26" borderId="36" xfId="0" applyFont="1" applyFill="1" applyBorder="1" applyAlignment="1">
      <alignment horizontal="center" vertical="center" wrapText="1"/>
    </xf>
    <xf numFmtId="0" fontId="52" fillId="26" borderId="37" xfId="0" applyFont="1" applyFill="1" applyBorder="1" applyAlignment="1">
      <alignment horizontal="center" vertical="center" wrapText="1"/>
    </xf>
    <xf numFmtId="0" fontId="52" fillId="26" borderId="0" xfId="0" applyFont="1" applyFill="1" applyBorder="1" applyAlignment="1">
      <alignment horizontal="center" vertical="center" wrapText="1"/>
    </xf>
    <xf numFmtId="0" fontId="52" fillId="26" borderId="38" xfId="0" applyFont="1" applyFill="1" applyBorder="1" applyAlignment="1">
      <alignment horizontal="center" vertical="center" wrapText="1"/>
    </xf>
    <xf numFmtId="0" fontId="52" fillId="26" borderId="39" xfId="0" applyFont="1" applyFill="1" applyBorder="1" applyAlignment="1">
      <alignment horizontal="center" vertical="center" wrapText="1"/>
    </xf>
    <xf numFmtId="0" fontId="52" fillId="26" borderId="40" xfId="0" applyFont="1" applyFill="1" applyBorder="1" applyAlignment="1">
      <alignment horizontal="center" vertical="center" wrapText="1"/>
    </xf>
    <xf numFmtId="0" fontId="52" fillId="26" borderId="41" xfId="0" applyFont="1" applyFill="1" applyBorder="1" applyAlignment="1">
      <alignment horizontal="center" vertical="center" wrapText="1"/>
    </xf>
    <xf numFmtId="0" fontId="44" fillId="21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7" xfId="2" applyNumberFormat="1" applyFont="1" applyBorder="1" applyAlignment="1">
      <alignment horizontal="right" vertical="center"/>
    </xf>
    <xf numFmtId="0" fontId="8" fillId="0" borderId="4" xfId="2" applyNumberFormat="1" applyFont="1" applyBorder="1" applyAlignment="1">
      <alignment horizontal="center" vertical="center"/>
    </xf>
    <xf numFmtId="0" fontId="8" fillId="0" borderId="5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4" fillId="0" borderId="5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 shrinkToFit="1"/>
    </xf>
    <xf numFmtId="0" fontId="4" fillId="0" borderId="5" xfId="2" applyNumberFormat="1" applyFont="1" applyBorder="1" applyAlignment="1">
      <alignment horizontal="center" vertical="center" shrinkToFit="1"/>
    </xf>
    <xf numFmtId="0" fontId="4" fillId="0" borderId="51" xfId="2" applyNumberFormat="1" applyFont="1" applyBorder="1" applyAlignment="1">
      <alignment horizontal="center" vertical="center" shrinkToFit="1"/>
    </xf>
    <xf numFmtId="0" fontId="4" fillId="0" borderId="52" xfId="2" applyNumberFormat="1" applyFont="1" applyBorder="1" applyAlignment="1">
      <alignment horizontal="center" vertical="center" shrinkToFit="1"/>
    </xf>
    <xf numFmtId="0" fontId="4" fillId="0" borderId="3" xfId="2" applyNumberFormat="1" applyFont="1" applyBorder="1" applyAlignment="1">
      <alignment horizontal="center" vertical="center" wrapText="1"/>
    </xf>
    <xf numFmtId="0" fontId="4" fillId="0" borderId="7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14" xfId="2" applyNumberFormat="1" applyFont="1" applyBorder="1" applyAlignment="1">
      <alignment horizontal="center" vertical="center"/>
    </xf>
    <xf numFmtId="0" fontId="4" fillId="0" borderId="46" xfId="2" applyNumberFormat="1" applyFont="1" applyBorder="1" applyAlignment="1">
      <alignment horizontal="left" vertical="center" wrapText="1"/>
    </xf>
    <xf numFmtId="0" fontId="4" fillId="0" borderId="47" xfId="2" applyNumberFormat="1" applyFont="1" applyBorder="1" applyAlignment="1">
      <alignment horizontal="left" vertical="center" wrapText="1"/>
    </xf>
    <xf numFmtId="0" fontId="4" fillId="0" borderId="48" xfId="2" applyNumberFormat="1" applyFont="1" applyBorder="1" applyAlignment="1">
      <alignment horizontal="left" vertical="center" wrapText="1"/>
    </xf>
    <xf numFmtId="0" fontId="6" fillId="0" borderId="46" xfId="2" applyNumberFormat="1" applyFont="1" applyBorder="1" applyAlignment="1">
      <alignment horizontal="center" vertical="center"/>
    </xf>
    <xf numFmtId="0" fontId="6" fillId="0" borderId="48" xfId="2" applyNumberFormat="1" applyFont="1" applyBorder="1" applyAlignment="1">
      <alignment horizontal="center" vertical="center"/>
    </xf>
    <xf numFmtId="0" fontId="6" fillId="0" borderId="50" xfId="2" applyNumberFormat="1" applyFont="1" applyBorder="1" applyAlignment="1">
      <alignment horizontal="center" vertical="center"/>
    </xf>
    <xf numFmtId="0" fontId="6" fillId="0" borderId="24" xfId="2" applyNumberFormat="1" applyFont="1" applyBorder="1" applyAlignment="1">
      <alignment horizontal="center" vertical="center"/>
    </xf>
    <xf numFmtId="0" fontId="8" fillId="0" borderId="50" xfId="2" applyNumberFormat="1" applyFont="1" applyBorder="1" applyAlignment="1">
      <alignment horizontal="left" vertical="center" shrinkToFit="1"/>
    </xf>
    <xf numFmtId="0" fontId="8" fillId="0" borderId="44" xfId="2" applyNumberFormat="1" applyFont="1" applyBorder="1" applyAlignment="1">
      <alignment horizontal="left" vertical="center" shrinkToFit="1"/>
    </xf>
    <xf numFmtId="0" fontId="8" fillId="0" borderId="24" xfId="2" applyNumberFormat="1" applyFont="1" applyBorder="1" applyAlignment="1">
      <alignment horizontal="left" vertical="center" shrinkToFit="1"/>
    </xf>
    <xf numFmtId="0" fontId="8" fillId="0" borderId="3" xfId="2" applyNumberFormat="1" applyFont="1" applyBorder="1" applyAlignment="1">
      <alignment horizontal="center" vertical="center"/>
    </xf>
    <xf numFmtId="0" fontId="4" fillId="0" borderId="0" xfId="2" applyNumberFormat="1" applyFont="1" applyAlignment="1">
      <alignment horizontal="lef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NumberFormat="1" applyFont="1" applyAlignment="1">
      <alignment horizontal="left" vertical="center"/>
    </xf>
    <xf numFmtId="0" fontId="8" fillId="0" borderId="44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5" fillId="0" borderId="34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left" vertical="center" wrapText="1"/>
    </xf>
    <xf numFmtId="0" fontId="55" fillId="0" borderId="36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38" xfId="0" applyFont="1" applyBorder="1" applyAlignment="1">
      <alignment horizontal="left" vertical="center" wrapText="1"/>
    </xf>
    <xf numFmtId="0" fontId="55" fillId="0" borderId="39" xfId="0" applyFont="1" applyBorder="1" applyAlignment="1">
      <alignment horizontal="left" vertical="center" wrapText="1"/>
    </xf>
    <xf numFmtId="0" fontId="55" fillId="0" borderId="40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8" fillId="0" borderId="44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  <protection hidden="1"/>
    </xf>
    <xf numFmtId="179" fontId="41" fillId="0" borderId="3" xfId="0" applyNumberFormat="1" applyFont="1" applyBorder="1" applyAlignment="1" applyProtection="1">
      <alignment horizontal="center" vertical="center"/>
    </xf>
    <xf numFmtId="179" fontId="40" fillId="0" borderId="3" xfId="0" applyNumberFormat="1" applyFont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  <protection hidden="1"/>
    </xf>
    <xf numFmtId="0" fontId="41" fillId="0" borderId="3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49" fontId="67" fillId="24" borderId="0" xfId="5" applyNumberFormat="1" applyFont="1" applyFill="1" applyAlignment="1">
      <alignment horizontal="center"/>
    </xf>
    <xf numFmtId="49" fontId="4" fillId="32" borderId="0" xfId="5" applyNumberFormat="1" applyFont="1" applyFill="1" applyAlignment="1">
      <alignment horizontal="center"/>
    </xf>
    <xf numFmtId="49" fontId="67" fillId="33" borderId="0" xfId="5" applyNumberFormat="1" applyFont="1" applyFill="1" applyAlignment="1">
      <alignment horizontal="center"/>
    </xf>
    <xf numFmtId="49" fontId="67" fillId="34" borderId="0" xfId="5" applyNumberFormat="1" applyFont="1" applyFill="1" applyAlignment="1">
      <alignment horizontal="center"/>
    </xf>
    <xf numFmtId="0" fontId="11" fillId="30" borderId="46" xfId="3" applyFill="1" applyBorder="1" applyAlignment="1">
      <alignment horizontal="center" vertical="center" wrapText="1"/>
    </xf>
    <xf numFmtId="0" fontId="11" fillId="30" borderId="48" xfId="3" applyFill="1" applyBorder="1" applyAlignment="1">
      <alignment horizontal="center" vertical="center"/>
    </xf>
    <xf numFmtId="0" fontId="11" fillId="30" borderId="25" xfId="3" applyFill="1" applyBorder="1" applyAlignment="1">
      <alignment horizontal="center" vertical="center"/>
    </xf>
    <xf numFmtId="0" fontId="11" fillId="30" borderId="53" xfId="3" applyFill="1" applyBorder="1" applyAlignment="1">
      <alignment horizontal="center" vertical="center"/>
    </xf>
    <xf numFmtId="0" fontId="11" fillId="30" borderId="50" xfId="3" applyFill="1" applyBorder="1" applyAlignment="1">
      <alignment horizontal="center" vertical="center"/>
    </xf>
    <xf numFmtId="0" fontId="11" fillId="30" borderId="24" xfId="3" applyFill="1" applyBorder="1" applyAlignment="1">
      <alignment horizontal="center" vertical="center"/>
    </xf>
  </cellXfs>
  <cellStyles count="7">
    <cellStyle name="ハイパーリンク" xfId="1" builtinId="8"/>
    <cellStyle name="ハイパーリンク 2" xfId="6"/>
    <cellStyle name="標準" xfId="0" builtinId="0"/>
    <cellStyle name="標準 2" xfId="2"/>
    <cellStyle name="標準 3" xfId="3"/>
    <cellStyle name="標準 4" xfId="5"/>
    <cellStyle name="標準_Ｈ１1県高校総体（水北地区）申込みvol2" xfId="4"/>
  </cellStyles>
  <dxfs count="59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6</xdr:row>
      <xdr:rowOff>76200</xdr:rowOff>
    </xdr:from>
    <xdr:to>
      <xdr:col>2</xdr:col>
      <xdr:colOff>1219200</xdr:colOff>
      <xdr:row>6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2371725" y="1724025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6</xdr:row>
      <xdr:rowOff>38100</xdr:rowOff>
    </xdr:from>
    <xdr:ext cx="333375" cy="247650"/>
    <xdr:sp macro="" textlink="">
      <xdr:nvSpPr>
        <xdr:cNvPr id="3" name="テキスト ボックス 2"/>
        <xdr:cNvSpPr txBox="1"/>
      </xdr:nvSpPr>
      <xdr:spPr>
        <a:xfrm>
          <a:off x="2314575" y="1685925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twoCellAnchor>
    <xdr:from>
      <xdr:col>2</xdr:col>
      <xdr:colOff>1009650</xdr:colOff>
      <xdr:row>53</xdr:row>
      <xdr:rowOff>76200</xdr:rowOff>
    </xdr:from>
    <xdr:to>
      <xdr:col>2</xdr:col>
      <xdr:colOff>1219200</xdr:colOff>
      <xdr:row>53</xdr:row>
      <xdr:rowOff>285750</xdr:rowOff>
    </xdr:to>
    <xdr:sp macro="" textlink="">
      <xdr:nvSpPr>
        <xdr:cNvPr id="4" name="テキスト ボックス 3"/>
        <xdr:cNvSpPr txBox="1"/>
      </xdr:nvSpPr>
      <xdr:spPr>
        <a:xfrm>
          <a:off x="2371725" y="1724025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53</xdr:row>
      <xdr:rowOff>38100</xdr:rowOff>
    </xdr:from>
    <xdr:ext cx="333375" cy="247650"/>
    <xdr:sp macro="" textlink="">
      <xdr:nvSpPr>
        <xdr:cNvPr id="5" name="テキスト ボックス 4"/>
        <xdr:cNvSpPr txBox="1"/>
      </xdr:nvSpPr>
      <xdr:spPr>
        <a:xfrm>
          <a:off x="2314575" y="1685925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twoCellAnchor>
    <xdr:from>
      <xdr:col>2</xdr:col>
      <xdr:colOff>1009650</xdr:colOff>
      <xdr:row>53</xdr:row>
      <xdr:rowOff>76200</xdr:rowOff>
    </xdr:from>
    <xdr:to>
      <xdr:col>2</xdr:col>
      <xdr:colOff>1219200</xdr:colOff>
      <xdr:row>53</xdr:row>
      <xdr:rowOff>285750</xdr:rowOff>
    </xdr:to>
    <xdr:sp macro="" textlink="">
      <xdr:nvSpPr>
        <xdr:cNvPr id="8" name="テキスト ボックス 7"/>
        <xdr:cNvSpPr txBox="1"/>
      </xdr:nvSpPr>
      <xdr:spPr>
        <a:xfrm>
          <a:off x="2371725" y="1724025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53</xdr:row>
      <xdr:rowOff>38100</xdr:rowOff>
    </xdr:from>
    <xdr:ext cx="333375" cy="247650"/>
    <xdr:sp macro="" textlink="">
      <xdr:nvSpPr>
        <xdr:cNvPr id="9" name="テキスト ボックス 8"/>
        <xdr:cNvSpPr txBox="1"/>
      </xdr:nvSpPr>
      <xdr:spPr>
        <a:xfrm>
          <a:off x="2314575" y="1685925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6</xdr:row>
      <xdr:rowOff>76200</xdr:rowOff>
    </xdr:from>
    <xdr:to>
      <xdr:col>2</xdr:col>
      <xdr:colOff>1219200</xdr:colOff>
      <xdr:row>6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2371725" y="1724025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6</xdr:row>
      <xdr:rowOff>38100</xdr:rowOff>
    </xdr:from>
    <xdr:ext cx="333375" cy="247650"/>
    <xdr:sp macro="" textlink="">
      <xdr:nvSpPr>
        <xdr:cNvPr id="3" name="テキスト ボックス 2"/>
        <xdr:cNvSpPr txBox="1"/>
      </xdr:nvSpPr>
      <xdr:spPr>
        <a:xfrm>
          <a:off x="2314575" y="1685925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twoCellAnchor>
    <xdr:from>
      <xdr:col>2</xdr:col>
      <xdr:colOff>1009650</xdr:colOff>
      <xdr:row>53</xdr:row>
      <xdr:rowOff>76200</xdr:rowOff>
    </xdr:from>
    <xdr:to>
      <xdr:col>2</xdr:col>
      <xdr:colOff>1219200</xdr:colOff>
      <xdr:row>53</xdr:row>
      <xdr:rowOff>285750</xdr:rowOff>
    </xdr:to>
    <xdr:sp macro="" textlink="">
      <xdr:nvSpPr>
        <xdr:cNvPr id="4" name="テキスト ボックス 3"/>
        <xdr:cNvSpPr txBox="1"/>
      </xdr:nvSpPr>
      <xdr:spPr>
        <a:xfrm>
          <a:off x="2371725" y="12277725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53</xdr:row>
      <xdr:rowOff>38100</xdr:rowOff>
    </xdr:from>
    <xdr:ext cx="333375" cy="247650"/>
    <xdr:sp macro="" textlink="">
      <xdr:nvSpPr>
        <xdr:cNvPr id="5" name="テキスト ボックス 4"/>
        <xdr:cNvSpPr txBox="1"/>
      </xdr:nvSpPr>
      <xdr:spPr>
        <a:xfrm>
          <a:off x="2314575" y="12239625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53</xdr:row>
      <xdr:rowOff>76200</xdr:rowOff>
    </xdr:from>
    <xdr:to>
      <xdr:col>2</xdr:col>
      <xdr:colOff>1219200</xdr:colOff>
      <xdr:row>53</xdr:row>
      <xdr:rowOff>285750</xdr:rowOff>
    </xdr:to>
    <xdr:sp macro="" textlink="">
      <xdr:nvSpPr>
        <xdr:cNvPr id="9" name="テキスト ボックス 8"/>
        <xdr:cNvSpPr txBox="1"/>
      </xdr:nvSpPr>
      <xdr:spPr>
        <a:xfrm>
          <a:off x="2371725" y="1724025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53</xdr:row>
      <xdr:rowOff>38100</xdr:rowOff>
    </xdr:from>
    <xdr:ext cx="333375" cy="247650"/>
    <xdr:sp macro="" textlink="">
      <xdr:nvSpPr>
        <xdr:cNvPr id="10" name="テキスト ボックス 9"/>
        <xdr:cNvSpPr txBox="1"/>
      </xdr:nvSpPr>
      <xdr:spPr>
        <a:xfrm>
          <a:off x="2314575" y="1685925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twoCellAnchor>
    <xdr:from>
      <xdr:col>2</xdr:col>
      <xdr:colOff>1009650</xdr:colOff>
      <xdr:row>6</xdr:row>
      <xdr:rowOff>76200</xdr:rowOff>
    </xdr:from>
    <xdr:to>
      <xdr:col>2</xdr:col>
      <xdr:colOff>1219200</xdr:colOff>
      <xdr:row>6</xdr:row>
      <xdr:rowOff>285750</xdr:rowOff>
    </xdr:to>
    <xdr:sp macro="" textlink="">
      <xdr:nvSpPr>
        <xdr:cNvPr id="11" name="テキスト ボックス 10"/>
        <xdr:cNvSpPr txBox="1"/>
      </xdr:nvSpPr>
      <xdr:spPr>
        <a:xfrm>
          <a:off x="2371725" y="12287250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6</xdr:row>
      <xdr:rowOff>38100</xdr:rowOff>
    </xdr:from>
    <xdr:ext cx="333375" cy="247650"/>
    <xdr:sp macro="" textlink="">
      <xdr:nvSpPr>
        <xdr:cNvPr id="12" name="テキスト ボックス 11"/>
        <xdr:cNvSpPr txBox="1"/>
      </xdr:nvSpPr>
      <xdr:spPr>
        <a:xfrm>
          <a:off x="2314575" y="12249150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6</xdr:row>
      <xdr:rowOff>76200</xdr:rowOff>
    </xdr:from>
    <xdr:to>
      <xdr:col>2</xdr:col>
      <xdr:colOff>1219200</xdr:colOff>
      <xdr:row>6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2371725" y="1724025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6</xdr:row>
      <xdr:rowOff>38100</xdr:rowOff>
    </xdr:from>
    <xdr:ext cx="333375" cy="247650"/>
    <xdr:sp macro="" textlink="">
      <xdr:nvSpPr>
        <xdr:cNvPr id="3" name="テキスト ボックス 2"/>
        <xdr:cNvSpPr txBox="1"/>
      </xdr:nvSpPr>
      <xdr:spPr>
        <a:xfrm>
          <a:off x="2314575" y="1685925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twoCellAnchor>
    <xdr:from>
      <xdr:col>2</xdr:col>
      <xdr:colOff>1009650</xdr:colOff>
      <xdr:row>53</xdr:row>
      <xdr:rowOff>76200</xdr:rowOff>
    </xdr:from>
    <xdr:to>
      <xdr:col>2</xdr:col>
      <xdr:colOff>1219200</xdr:colOff>
      <xdr:row>53</xdr:row>
      <xdr:rowOff>285750</xdr:rowOff>
    </xdr:to>
    <xdr:sp macro="" textlink="">
      <xdr:nvSpPr>
        <xdr:cNvPr id="4" name="テキスト ボックス 3"/>
        <xdr:cNvSpPr txBox="1"/>
      </xdr:nvSpPr>
      <xdr:spPr>
        <a:xfrm>
          <a:off x="2371725" y="12287250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53</xdr:row>
      <xdr:rowOff>38100</xdr:rowOff>
    </xdr:from>
    <xdr:ext cx="333375" cy="247650"/>
    <xdr:sp macro="" textlink="">
      <xdr:nvSpPr>
        <xdr:cNvPr id="5" name="テキスト ボックス 4"/>
        <xdr:cNvSpPr txBox="1"/>
      </xdr:nvSpPr>
      <xdr:spPr>
        <a:xfrm>
          <a:off x="2314575" y="12249150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twoCellAnchor>
    <xdr:from>
      <xdr:col>2</xdr:col>
      <xdr:colOff>1009650</xdr:colOff>
      <xdr:row>6</xdr:row>
      <xdr:rowOff>76200</xdr:rowOff>
    </xdr:from>
    <xdr:to>
      <xdr:col>2</xdr:col>
      <xdr:colOff>1219200</xdr:colOff>
      <xdr:row>6</xdr:row>
      <xdr:rowOff>285750</xdr:rowOff>
    </xdr:to>
    <xdr:sp macro="" textlink="">
      <xdr:nvSpPr>
        <xdr:cNvPr id="6" name="テキスト ボックス 5"/>
        <xdr:cNvSpPr txBox="1"/>
      </xdr:nvSpPr>
      <xdr:spPr>
        <a:xfrm>
          <a:off x="2371725" y="1724025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6</xdr:row>
      <xdr:rowOff>38100</xdr:rowOff>
    </xdr:from>
    <xdr:ext cx="333375" cy="247650"/>
    <xdr:sp macro="" textlink="">
      <xdr:nvSpPr>
        <xdr:cNvPr id="7" name="テキスト ボックス 6"/>
        <xdr:cNvSpPr txBox="1"/>
      </xdr:nvSpPr>
      <xdr:spPr>
        <a:xfrm>
          <a:off x="2314575" y="1685925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twoCellAnchor>
    <xdr:from>
      <xdr:col>2</xdr:col>
      <xdr:colOff>1009650</xdr:colOff>
      <xdr:row>53</xdr:row>
      <xdr:rowOff>76200</xdr:rowOff>
    </xdr:from>
    <xdr:to>
      <xdr:col>2</xdr:col>
      <xdr:colOff>1219200</xdr:colOff>
      <xdr:row>53</xdr:row>
      <xdr:rowOff>285750</xdr:rowOff>
    </xdr:to>
    <xdr:sp macro="" textlink="">
      <xdr:nvSpPr>
        <xdr:cNvPr id="8" name="テキスト ボックス 7"/>
        <xdr:cNvSpPr txBox="1"/>
      </xdr:nvSpPr>
      <xdr:spPr>
        <a:xfrm>
          <a:off x="2371725" y="1724025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53</xdr:row>
      <xdr:rowOff>38100</xdr:rowOff>
    </xdr:from>
    <xdr:ext cx="333375" cy="247650"/>
    <xdr:sp macro="" textlink="">
      <xdr:nvSpPr>
        <xdr:cNvPr id="9" name="テキスト ボックス 8"/>
        <xdr:cNvSpPr txBox="1"/>
      </xdr:nvSpPr>
      <xdr:spPr>
        <a:xfrm>
          <a:off x="2314575" y="1685925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twoCellAnchor>
    <xdr:from>
      <xdr:col>2</xdr:col>
      <xdr:colOff>1009650</xdr:colOff>
      <xdr:row>53</xdr:row>
      <xdr:rowOff>76200</xdr:rowOff>
    </xdr:from>
    <xdr:to>
      <xdr:col>2</xdr:col>
      <xdr:colOff>1219200</xdr:colOff>
      <xdr:row>53</xdr:row>
      <xdr:rowOff>285750</xdr:rowOff>
    </xdr:to>
    <xdr:sp macro="" textlink="">
      <xdr:nvSpPr>
        <xdr:cNvPr id="10" name="テキスト ボックス 9"/>
        <xdr:cNvSpPr txBox="1"/>
      </xdr:nvSpPr>
      <xdr:spPr>
        <a:xfrm>
          <a:off x="2371725" y="1724025"/>
          <a:ext cx="209550" cy="2095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952500</xdr:colOff>
      <xdr:row>53</xdr:row>
      <xdr:rowOff>38100</xdr:rowOff>
    </xdr:from>
    <xdr:ext cx="333375" cy="247650"/>
    <xdr:sp macro="" textlink="">
      <xdr:nvSpPr>
        <xdr:cNvPr id="11" name="テキスト ボックス 10"/>
        <xdr:cNvSpPr txBox="1"/>
      </xdr:nvSpPr>
      <xdr:spPr>
        <a:xfrm>
          <a:off x="2314575" y="1685925"/>
          <a:ext cx="3333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8520;&#19978;&#12522;&#12512;&#12540;\&#24179;&#37326;T&#12363;&#12425;&#12398;&#38520;&#19978;&#24341;&#12365;&#32153;&#12366;\My%20Documents\&#26481;&#38517;&#20013;&#38306;&#20418;\&#38520;&#19978;&#38306;&#20418;\&#65320;&#65297;&#65300;&#30476;&#26032;&#20154;&#38520;&#19978;\&#21508;&#22320;&#21306;&#25552;&#20986;\&#38520;&#19978;\H14&#36890;&#38520;\&#36890;&#20449;&#30003;&#367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8520;&#19978;\&#38520;&#19978;&#12522;&#12512;&#12540;\&#24179;&#37326;T&#12363;&#12425;&#12398;&#38520;&#19978;&#24341;&#12365;&#32153;&#12366;\My%20Documents\&#26481;&#38517;&#20013;&#38306;&#20418;\&#38520;&#19978;&#38306;&#20418;\&#65320;&#65297;&#65300;&#30476;&#26032;&#20154;&#38520;&#19978;\&#21508;&#22320;&#21306;&#25552;&#20986;\&#38520;&#19978;\H14&#36890;&#38520;\&#36890;&#20449;&#30003;&#3679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t03102-ca9.AT031020\Desktop\2019.6.25&#20197;&#21069;&#12487;&#12473;&#12463;&#12488;&#12483;&#12503;&#12395;&#12354;&#12387;&#12383;&#29289;\&#12522;&#12524;&#12540;\&#20849;&#36890;&#228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C2" t="str">
            <v>釜石東</v>
          </cell>
          <cell r="D2" t="str">
            <v>032024</v>
          </cell>
          <cell r="E2">
            <v>100</v>
          </cell>
          <cell r="F2" t="str">
            <v>002</v>
          </cell>
          <cell r="G2" t="str">
            <v>１年</v>
          </cell>
          <cell r="H2" t="str">
            <v xml:space="preserve">01 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C3" t="str">
            <v>大平</v>
          </cell>
          <cell r="D3" t="str">
            <v>032063</v>
          </cell>
          <cell r="E3">
            <v>200</v>
          </cell>
          <cell r="F3" t="str">
            <v>003</v>
          </cell>
          <cell r="G3" t="str">
            <v>２年</v>
          </cell>
          <cell r="H3" t="str">
            <v xml:space="preserve">02 </v>
          </cell>
        </row>
        <row r="4">
          <cell r="C4" t="str">
            <v>釜石二</v>
          </cell>
          <cell r="D4" t="str">
            <v>032064</v>
          </cell>
          <cell r="E4">
            <v>400</v>
          </cell>
          <cell r="F4" t="str">
            <v>005</v>
          </cell>
          <cell r="G4" t="str">
            <v>３年</v>
          </cell>
          <cell r="H4" t="str">
            <v xml:space="preserve">03 </v>
          </cell>
        </row>
        <row r="5">
          <cell r="C5" t="str">
            <v>小佐野</v>
          </cell>
          <cell r="D5" t="str">
            <v>032065</v>
          </cell>
          <cell r="E5">
            <v>800</v>
          </cell>
          <cell r="F5" t="str">
            <v>006</v>
          </cell>
          <cell r="G5" t="str">
            <v>２，３年</v>
          </cell>
          <cell r="H5" t="str">
            <v xml:space="preserve">04 </v>
          </cell>
        </row>
        <row r="6">
          <cell r="C6" t="str">
            <v>大槌</v>
          </cell>
          <cell r="D6" t="str">
            <v>032066</v>
          </cell>
          <cell r="E6">
            <v>1500</v>
          </cell>
          <cell r="F6" t="str">
            <v>008</v>
          </cell>
          <cell r="G6" t="str">
            <v>共通</v>
          </cell>
          <cell r="H6" t="str">
            <v xml:space="preserve">00 </v>
          </cell>
        </row>
        <row r="7">
          <cell r="C7" t="str">
            <v>甲子</v>
          </cell>
          <cell r="D7" t="str">
            <v>032088</v>
          </cell>
          <cell r="E7">
            <v>3000</v>
          </cell>
          <cell r="F7" t="str">
            <v>010</v>
          </cell>
          <cell r="G7" t="str">
            <v>低学年</v>
          </cell>
          <cell r="H7" t="str">
            <v xml:space="preserve">09 </v>
          </cell>
        </row>
        <row r="8">
          <cell r="C8" t="str">
            <v>釜石一</v>
          </cell>
          <cell r="D8" t="str">
            <v>032111</v>
          </cell>
          <cell r="E8" t="str">
            <v>110Ｈ</v>
          </cell>
          <cell r="F8" t="str">
            <v>032</v>
          </cell>
        </row>
        <row r="9">
          <cell r="C9" t="str">
            <v>橋野</v>
          </cell>
          <cell r="D9" t="str">
            <v>032160</v>
          </cell>
          <cell r="E9" t="str">
            <v>100Ｈ</v>
          </cell>
          <cell r="F9" t="str">
            <v>042</v>
          </cell>
        </row>
        <row r="10">
          <cell r="C10" t="str">
            <v>唐丹</v>
          </cell>
          <cell r="D10" t="str">
            <v>032161</v>
          </cell>
          <cell r="E10" t="str">
            <v>4×100Ｒ</v>
          </cell>
          <cell r="F10" t="str">
            <v>601</v>
          </cell>
        </row>
        <row r="11">
          <cell r="C11" t="str">
            <v>吉里吉里</v>
          </cell>
          <cell r="D11" t="str">
            <v>032193</v>
          </cell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C2" t="str">
            <v>釜石東</v>
          </cell>
          <cell r="D2" t="str">
            <v>032024</v>
          </cell>
          <cell r="E2">
            <v>100</v>
          </cell>
          <cell r="F2" t="str">
            <v>002</v>
          </cell>
          <cell r="G2" t="str">
            <v>１年</v>
          </cell>
          <cell r="H2" t="str">
            <v xml:space="preserve">01 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C3" t="str">
            <v>大平</v>
          </cell>
          <cell r="D3" t="str">
            <v>032063</v>
          </cell>
          <cell r="E3">
            <v>200</v>
          </cell>
          <cell r="F3" t="str">
            <v>003</v>
          </cell>
          <cell r="G3" t="str">
            <v>２年</v>
          </cell>
          <cell r="H3" t="str">
            <v xml:space="preserve">02 </v>
          </cell>
        </row>
        <row r="4">
          <cell r="C4" t="str">
            <v>釜石二</v>
          </cell>
          <cell r="D4" t="str">
            <v>032064</v>
          </cell>
          <cell r="E4">
            <v>400</v>
          </cell>
          <cell r="F4" t="str">
            <v>005</v>
          </cell>
          <cell r="G4" t="str">
            <v>３年</v>
          </cell>
          <cell r="H4" t="str">
            <v xml:space="preserve">03 </v>
          </cell>
        </row>
        <row r="5">
          <cell r="C5" t="str">
            <v>小佐野</v>
          </cell>
          <cell r="D5" t="str">
            <v>032065</v>
          </cell>
          <cell r="E5">
            <v>800</v>
          </cell>
          <cell r="F5" t="str">
            <v>006</v>
          </cell>
          <cell r="G5" t="str">
            <v>２，３年</v>
          </cell>
          <cell r="H5" t="str">
            <v xml:space="preserve">04 </v>
          </cell>
        </row>
        <row r="6">
          <cell r="C6" t="str">
            <v>大槌</v>
          </cell>
          <cell r="D6" t="str">
            <v>032066</v>
          </cell>
          <cell r="E6">
            <v>1500</v>
          </cell>
          <cell r="F6" t="str">
            <v>008</v>
          </cell>
          <cell r="G6" t="str">
            <v>共通</v>
          </cell>
          <cell r="H6" t="str">
            <v xml:space="preserve">00 </v>
          </cell>
        </row>
        <row r="7">
          <cell r="C7" t="str">
            <v>甲子</v>
          </cell>
          <cell r="D7" t="str">
            <v>032088</v>
          </cell>
          <cell r="E7">
            <v>3000</v>
          </cell>
          <cell r="F7" t="str">
            <v>010</v>
          </cell>
          <cell r="G7" t="str">
            <v>低学年</v>
          </cell>
          <cell r="H7" t="str">
            <v xml:space="preserve">09 </v>
          </cell>
        </row>
        <row r="8">
          <cell r="C8" t="str">
            <v>釜石一</v>
          </cell>
          <cell r="D8" t="str">
            <v>032111</v>
          </cell>
          <cell r="E8" t="str">
            <v>110Ｈ</v>
          </cell>
          <cell r="F8" t="str">
            <v>032</v>
          </cell>
        </row>
        <row r="9">
          <cell r="C9" t="str">
            <v>橋野</v>
          </cell>
          <cell r="D9" t="str">
            <v>032160</v>
          </cell>
          <cell r="E9" t="str">
            <v>100Ｈ</v>
          </cell>
          <cell r="F9" t="str">
            <v>042</v>
          </cell>
        </row>
        <row r="10">
          <cell r="C10" t="str">
            <v>唐丹</v>
          </cell>
          <cell r="D10" t="str">
            <v>032161</v>
          </cell>
          <cell r="E10" t="str">
            <v>4×100Ｒ</v>
          </cell>
          <cell r="F10" t="str">
            <v>601</v>
          </cell>
        </row>
        <row r="11">
          <cell r="C11" t="str">
            <v>吉里吉里</v>
          </cell>
          <cell r="D11" t="str">
            <v>032193</v>
          </cell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確認フレーム"/>
      <sheetName val="ﾘﾚｰ女子ﾃﾞｰﾀ 共通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12"/>
  <sheetViews>
    <sheetView workbookViewId="0">
      <selection activeCell="B3" sqref="B3:N3"/>
    </sheetView>
  </sheetViews>
  <sheetFormatPr defaultRowHeight="13.5"/>
  <sheetData>
    <row r="1" spans="2:14" ht="30.75" customHeight="1" thickBot="1">
      <c r="B1" s="216" t="s">
        <v>880</v>
      </c>
      <c r="C1" s="216"/>
      <c r="D1" s="216"/>
    </row>
    <row r="2" spans="2:14" ht="33.75" customHeight="1" thickBot="1">
      <c r="B2" s="217" t="s">
        <v>884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9"/>
    </row>
    <row r="3" spans="2:14" ht="33.75" customHeight="1" thickBot="1">
      <c r="B3" s="217" t="s">
        <v>882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2:14" ht="39.75" customHeight="1" thickBot="1">
      <c r="B4" s="220" t="s">
        <v>881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</row>
    <row r="5" spans="2:14" ht="39.75" customHeight="1" thickBot="1"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</row>
    <row r="6" spans="2:14" ht="18.75" customHeight="1"/>
    <row r="7" spans="2:14" ht="27.75" customHeight="1" thickBot="1">
      <c r="B7" s="206" t="s">
        <v>883</v>
      </c>
      <c r="C7" s="206"/>
      <c r="D7" s="206"/>
    </row>
    <row r="8" spans="2:14" ht="27.75" customHeight="1">
      <c r="B8" s="223" t="s">
        <v>885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5"/>
    </row>
    <row r="9" spans="2:14" ht="27.75" customHeight="1" thickBot="1">
      <c r="B9" s="226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8"/>
    </row>
    <row r="10" spans="2:14" ht="39.75" customHeight="1">
      <c r="B10" s="207" t="s">
        <v>1027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9"/>
    </row>
    <row r="11" spans="2:14" ht="39.75" customHeight="1">
      <c r="B11" s="210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</row>
    <row r="12" spans="2:14" ht="39.75" customHeight="1" thickBot="1">
      <c r="B12" s="213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5"/>
    </row>
  </sheetData>
  <mergeCells count="7">
    <mergeCell ref="B7:D7"/>
    <mergeCell ref="B10:N12"/>
    <mergeCell ref="B1:D1"/>
    <mergeCell ref="B2:N2"/>
    <mergeCell ref="B3:N3"/>
    <mergeCell ref="B4:N5"/>
    <mergeCell ref="B8:N9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8"/>
  <sheetViews>
    <sheetView workbookViewId="0">
      <selection activeCell="E12" sqref="E12"/>
    </sheetView>
  </sheetViews>
  <sheetFormatPr defaultRowHeight="13.5"/>
  <cols>
    <col min="1" max="1" width="9" style="187"/>
    <col min="2" max="2" width="17.125" style="187" customWidth="1"/>
    <col min="3" max="3" width="14.375" style="187" customWidth="1"/>
    <col min="4" max="257" width="9" style="187"/>
    <col min="258" max="258" width="17.125" style="187" customWidth="1"/>
    <col min="259" max="259" width="14.375" style="187" customWidth="1"/>
    <col min="260" max="513" width="9" style="187"/>
    <col min="514" max="514" width="17.125" style="187" customWidth="1"/>
    <col min="515" max="515" width="14.375" style="187" customWidth="1"/>
    <col min="516" max="769" width="9" style="187"/>
    <col min="770" max="770" width="17.125" style="187" customWidth="1"/>
    <col min="771" max="771" width="14.375" style="187" customWidth="1"/>
    <col min="772" max="1025" width="9" style="187"/>
    <col min="1026" max="1026" width="17.125" style="187" customWidth="1"/>
    <col min="1027" max="1027" width="14.375" style="187" customWidth="1"/>
    <col min="1028" max="1281" width="9" style="187"/>
    <col min="1282" max="1282" width="17.125" style="187" customWidth="1"/>
    <col min="1283" max="1283" width="14.375" style="187" customWidth="1"/>
    <col min="1284" max="1537" width="9" style="187"/>
    <col min="1538" max="1538" width="17.125" style="187" customWidth="1"/>
    <col min="1539" max="1539" width="14.375" style="187" customWidth="1"/>
    <col min="1540" max="1793" width="9" style="187"/>
    <col min="1794" max="1794" width="17.125" style="187" customWidth="1"/>
    <col min="1795" max="1795" width="14.375" style="187" customWidth="1"/>
    <col min="1796" max="2049" width="9" style="187"/>
    <col min="2050" max="2050" width="17.125" style="187" customWidth="1"/>
    <col min="2051" max="2051" width="14.375" style="187" customWidth="1"/>
    <col min="2052" max="2305" width="9" style="187"/>
    <col min="2306" max="2306" width="17.125" style="187" customWidth="1"/>
    <col min="2307" max="2307" width="14.375" style="187" customWidth="1"/>
    <col min="2308" max="2561" width="9" style="187"/>
    <col min="2562" max="2562" width="17.125" style="187" customWidth="1"/>
    <col min="2563" max="2563" width="14.375" style="187" customWidth="1"/>
    <col min="2564" max="2817" width="9" style="187"/>
    <col min="2818" max="2818" width="17.125" style="187" customWidth="1"/>
    <col min="2819" max="2819" width="14.375" style="187" customWidth="1"/>
    <col min="2820" max="3073" width="9" style="187"/>
    <col min="3074" max="3074" width="17.125" style="187" customWidth="1"/>
    <col min="3075" max="3075" width="14.375" style="187" customWidth="1"/>
    <col min="3076" max="3329" width="9" style="187"/>
    <col min="3330" max="3330" width="17.125" style="187" customWidth="1"/>
    <col min="3331" max="3331" width="14.375" style="187" customWidth="1"/>
    <col min="3332" max="3585" width="9" style="187"/>
    <col min="3586" max="3586" width="17.125" style="187" customWidth="1"/>
    <col min="3587" max="3587" width="14.375" style="187" customWidth="1"/>
    <col min="3588" max="3841" width="9" style="187"/>
    <col min="3842" max="3842" width="17.125" style="187" customWidth="1"/>
    <col min="3843" max="3843" width="14.375" style="187" customWidth="1"/>
    <col min="3844" max="4097" width="9" style="187"/>
    <col min="4098" max="4098" width="17.125" style="187" customWidth="1"/>
    <col min="4099" max="4099" width="14.375" style="187" customWidth="1"/>
    <col min="4100" max="4353" width="9" style="187"/>
    <col min="4354" max="4354" width="17.125" style="187" customWidth="1"/>
    <col min="4355" max="4355" width="14.375" style="187" customWidth="1"/>
    <col min="4356" max="4609" width="9" style="187"/>
    <col min="4610" max="4610" width="17.125" style="187" customWidth="1"/>
    <col min="4611" max="4611" width="14.375" style="187" customWidth="1"/>
    <col min="4612" max="4865" width="9" style="187"/>
    <col min="4866" max="4866" width="17.125" style="187" customWidth="1"/>
    <col min="4867" max="4867" width="14.375" style="187" customWidth="1"/>
    <col min="4868" max="5121" width="9" style="187"/>
    <col min="5122" max="5122" width="17.125" style="187" customWidth="1"/>
    <col min="5123" max="5123" width="14.375" style="187" customWidth="1"/>
    <col min="5124" max="5377" width="9" style="187"/>
    <col min="5378" max="5378" width="17.125" style="187" customWidth="1"/>
    <col min="5379" max="5379" width="14.375" style="187" customWidth="1"/>
    <col min="5380" max="5633" width="9" style="187"/>
    <col min="5634" max="5634" width="17.125" style="187" customWidth="1"/>
    <col min="5635" max="5635" width="14.375" style="187" customWidth="1"/>
    <col min="5636" max="5889" width="9" style="187"/>
    <col min="5890" max="5890" width="17.125" style="187" customWidth="1"/>
    <col min="5891" max="5891" width="14.375" style="187" customWidth="1"/>
    <col min="5892" max="6145" width="9" style="187"/>
    <col min="6146" max="6146" width="17.125" style="187" customWidth="1"/>
    <col min="6147" max="6147" width="14.375" style="187" customWidth="1"/>
    <col min="6148" max="6401" width="9" style="187"/>
    <col min="6402" max="6402" width="17.125" style="187" customWidth="1"/>
    <col min="6403" max="6403" width="14.375" style="187" customWidth="1"/>
    <col min="6404" max="6657" width="9" style="187"/>
    <col min="6658" max="6658" width="17.125" style="187" customWidth="1"/>
    <col min="6659" max="6659" width="14.375" style="187" customWidth="1"/>
    <col min="6660" max="6913" width="9" style="187"/>
    <col min="6914" max="6914" width="17.125" style="187" customWidth="1"/>
    <col min="6915" max="6915" width="14.375" style="187" customWidth="1"/>
    <col min="6916" max="7169" width="9" style="187"/>
    <col min="7170" max="7170" width="17.125" style="187" customWidth="1"/>
    <col min="7171" max="7171" width="14.375" style="187" customWidth="1"/>
    <col min="7172" max="7425" width="9" style="187"/>
    <col min="7426" max="7426" width="17.125" style="187" customWidth="1"/>
    <col min="7427" max="7427" width="14.375" style="187" customWidth="1"/>
    <col min="7428" max="7681" width="9" style="187"/>
    <col min="7682" max="7682" width="17.125" style="187" customWidth="1"/>
    <col min="7683" max="7683" width="14.375" style="187" customWidth="1"/>
    <col min="7684" max="7937" width="9" style="187"/>
    <col min="7938" max="7938" width="17.125" style="187" customWidth="1"/>
    <col min="7939" max="7939" width="14.375" style="187" customWidth="1"/>
    <col min="7940" max="8193" width="9" style="187"/>
    <col min="8194" max="8194" width="17.125" style="187" customWidth="1"/>
    <col min="8195" max="8195" width="14.375" style="187" customWidth="1"/>
    <col min="8196" max="8449" width="9" style="187"/>
    <col min="8450" max="8450" width="17.125" style="187" customWidth="1"/>
    <col min="8451" max="8451" width="14.375" style="187" customWidth="1"/>
    <col min="8452" max="8705" width="9" style="187"/>
    <col min="8706" max="8706" width="17.125" style="187" customWidth="1"/>
    <col min="8707" max="8707" width="14.375" style="187" customWidth="1"/>
    <col min="8708" max="8961" width="9" style="187"/>
    <col min="8962" max="8962" width="17.125" style="187" customWidth="1"/>
    <col min="8963" max="8963" width="14.375" style="187" customWidth="1"/>
    <col min="8964" max="9217" width="9" style="187"/>
    <col min="9218" max="9218" width="17.125" style="187" customWidth="1"/>
    <col min="9219" max="9219" width="14.375" style="187" customWidth="1"/>
    <col min="9220" max="9473" width="9" style="187"/>
    <col min="9474" max="9474" width="17.125" style="187" customWidth="1"/>
    <col min="9475" max="9475" width="14.375" style="187" customWidth="1"/>
    <col min="9476" max="9729" width="9" style="187"/>
    <col min="9730" max="9730" width="17.125" style="187" customWidth="1"/>
    <col min="9731" max="9731" width="14.375" style="187" customWidth="1"/>
    <col min="9732" max="9985" width="9" style="187"/>
    <col min="9986" max="9986" width="17.125" style="187" customWidth="1"/>
    <col min="9987" max="9987" width="14.375" style="187" customWidth="1"/>
    <col min="9988" max="10241" width="9" style="187"/>
    <col min="10242" max="10242" width="17.125" style="187" customWidth="1"/>
    <col min="10243" max="10243" width="14.375" style="187" customWidth="1"/>
    <col min="10244" max="10497" width="9" style="187"/>
    <col min="10498" max="10498" width="17.125" style="187" customWidth="1"/>
    <col min="10499" max="10499" width="14.375" style="187" customWidth="1"/>
    <col min="10500" max="10753" width="9" style="187"/>
    <col min="10754" max="10754" width="17.125" style="187" customWidth="1"/>
    <col min="10755" max="10755" width="14.375" style="187" customWidth="1"/>
    <col min="10756" max="11009" width="9" style="187"/>
    <col min="11010" max="11010" width="17.125" style="187" customWidth="1"/>
    <col min="11011" max="11011" width="14.375" style="187" customWidth="1"/>
    <col min="11012" max="11265" width="9" style="187"/>
    <col min="11266" max="11266" width="17.125" style="187" customWidth="1"/>
    <col min="11267" max="11267" width="14.375" style="187" customWidth="1"/>
    <col min="11268" max="11521" width="9" style="187"/>
    <col min="11522" max="11522" width="17.125" style="187" customWidth="1"/>
    <col min="11523" max="11523" width="14.375" style="187" customWidth="1"/>
    <col min="11524" max="11777" width="9" style="187"/>
    <col min="11778" max="11778" width="17.125" style="187" customWidth="1"/>
    <col min="11779" max="11779" width="14.375" style="187" customWidth="1"/>
    <col min="11780" max="12033" width="9" style="187"/>
    <col min="12034" max="12034" width="17.125" style="187" customWidth="1"/>
    <col min="12035" max="12035" width="14.375" style="187" customWidth="1"/>
    <col min="12036" max="12289" width="9" style="187"/>
    <col min="12290" max="12290" width="17.125" style="187" customWidth="1"/>
    <col min="12291" max="12291" width="14.375" style="187" customWidth="1"/>
    <col min="12292" max="12545" width="9" style="187"/>
    <col min="12546" max="12546" width="17.125" style="187" customWidth="1"/>
    <col min="12547" max="12547" width="14.375" style="187" customWidth="1"/>
    <col min="12548" max="12801" width="9" style="187"/>
    <col min="12802" max="12802" width="17.125" style="187" customWidth="1"/>
    <col min="12803" max="12803" width="14.375" style="187" customWidth="1"/>
    <col min="12804" max="13057" width="9" style="187"/>
    <col min="13058" max="13058" width="17.125" style="187" customWidth="1"/>
    <col min="13059" max="13059" width="14.375" style="187" customWidth="1"/>
    <col min="13060" max="13313" width="9" style="187"/>
    <col min="13314" max="13314" width="17.125" style="187" customWidth="1"/>
    <col min="13315" max="13315" width="14.375" style="187" customWidth="1"/>
    <col min="13316" max="13569" width="9" style="187"/>
    <col min="13570" max="13570" width="17.125" style="187" customWidth="1"/>
    <col min="13571" max="13571" width="14.375" style="187" customWidth="1"/>
    <col min="13572" max="13825" width="9" style="187"/>
    <col min="13826" max="13826" width="17.125" style="187" customWidth="1"/>
    <col min="13827" max="13827" width="14.375" style="187" customWidth="1"/>
    <col min="13828" max="14081" width="9" style="187"/>
    <col min="14082" max="14082" width="17.125" style="187" customWidth="1"/>
    <col min="14083" max="14083" width="14.375" style="187" customWidth="1"/>
    <col min="14084" max="14337" width="9" style="187"/>
    <col min="14338" max="14338" width="17.125" style="187" customWidth="1"/>
    <col min="14339" max="14339" width="14.375" style="187" customWidth="1"/>
    <col min="14340" max="14593" width="9" style="187"/>
    <col min="14594" max="14594" width="17.125" style="187" customWidth="1"/>
    <col min="14595" max="14595" width="14.375" style="187" customWidth="1"/>
    <col min="14596" max="14849" width="9" style="187"/>
    <col min="14850" max="14850" width="17.125" style="187" customWidth="1"/>
    <col min="14851" max="14851" width="14.375" style="187" customWidth="1"/>
    <col min="14852" max="15105" width="9" style="187"/>
    <col min="15106" max="15106" width="17.125" style="187" customWidth="1"/>
    <col min="15107" max="15107" width="14.375" style="187" customWidth="1"/>
    <col min="15108" max="15361" width="9" style="187"/>
    <col min="15362" max="15362" width="17.125" style="187" customWidth="1"/>
    <col min="15363" max="15363" width="14.375" style="187" customWidth="1"/>
    <col min="15364" max="15617" width="9" style="187"/>
    <col min="15618" max="15618" width="17.125" style="187" customWidth="1"/>
    <col min="15619" max="15619" width="14.375" style="187" customWidth="1"/>
    <col min="15620" max="15873" width="9" style="187"/>
    <col min="15874" max="15874" width="17.125" style="187" customWidth="1"/>
    <col min="15875" max="15875" width="14.375" style="187" customWidth="1"/>
    <col min="15876" max="16129" width="9" style="187"/>
    <col min="16130" max="16130" width="17.125" style="187" customWidth="1"/>
    <col min="16131" max="16131" width="14.375" style="187" customWidth="1"/>
    <col min="16132" max="16384" width="9" style="187"/>
  </cols>
  <sheetData>
    <row r="1" spans="1:10">
      <c r="A1" s="385" t="s">
        <v>1092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>
      <c r="A2" s="189" t="str">
        <f>基本データ!$C$18</f>
        <v>ｺｰﾄﾞが出ます</v>
      </c>
      <c r="B2" s="188" t="str">
        <f>基本データ!$G$18</f>
        <v>校名が出ます</v>
      </c>
      <c r="C2" s="188" t="str">
        <f>基本データ!$C$19</f>
        <v>－</v>
      </c>
      <c r="D2" s="190">
        <f>'リレー個票（記録だけ入力）'!E3</f>
        <v>0</v>
      </c>
      <c r="E2" s="188" t="e">
        <f>CONCATENATE(VLOOKUP("低学年Ｒ1",参加一覧表男子!$O$11:$P$93,2,FALSE),"*")</f>
        <v>#N/A</v>
      </c>
      <c r="F2" s="188" t="e">
        <f>CONCATENATE(VLOOKUP("低学年Ｒ2",参加一覧表男子!$O$11:$P$93,2,FALSE),"*")</f>
        <v>#N/A</v>
      </c>
      <c r="G2" s="188" t="e">
        <f>CONCATENATE(VLOOKUP("低学年Ｒ3",参加一覧表男子!$O$11:$P$93,2,FALSE),"*")</f>
        <v>#N/A</v>
      </c>
      <c r="H2" s="188" t="e">
        <f>CONCATENATE(VLOOKUP("低学年Ｒ4",参加一覧表男子!$O$11:$P$93,2,FALSE),"*")</f>
        <v>#N/A</v>
      </c>
      <c r="I2" s="188" t="e">
        <f>CONCATENATE(VLOOKUP("低学年Ｒ5",参加一覧表男子!$O$11:$P$93,2,FALSE),"*")</f>
        <v>#N/A</v>
      </c>
      <c r="J2" s="188" t="e">
        <f>CONCATENATE(VLOOKUP("低学年Ｒ6",参加一覧表男子!$O$11:$P$93,2,FALSE),"*")</f>
        <v>#N/A</v>
      </c>
    </row>
    <row r="3" spans="1:10">
      <c r="A3" s="386" t="s">
        <v>1091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>
      <c r="A4" s="189" t="str">
        <f>基本データ!$C$18</f>
        <v>ｺｰﾄﾞが出ます</v>
      </c>
      <c r="B4" s="188" t="str">
        <f>基本データ!$G$18</f>
        <v>校名が出ます</v>
      </c>
      <c r="C4" s="188" t="str">
        <f>基本データ!$C$19</f>
        <v>－</v>
      </c>
      <c r="D4" s="190">
        <f>'リレー個票（記録だけ入力）'!E21</f>
        <v>0</v>
      </c>
      <c r="E4" s="188" t="e">
        <f>CONCATENATE(VLOOKUP("共通Ｒ1",参加一覧表男子!$O$11:$P$93,2,FALSE),"*")</f>
        <v>#N/A</v>
      </c>
      <c r="F4" s="188" t="e">
        <f>CONCATENATE(VLOOKUP("共通Ｒ2",参加一覧表男子!$O$11:$P$93,2,FALSE),"*")</f>
        <v>#N/A</v>
      </c>
      <c r="G4" s="188" t="e">
        <f>CONCATENATE(VLOOKUP("共通Ｒ3",参加一覧表男子!$O$11:$P$93,2,FALSE),"*")</f>
        <v>#N/A</v>
      </c>
      <c r="H4" s="188" t="e">
        <f>CONCATENATE(VLOOKUP("共通Ｒ4",参加一覧表男子!$O$11:$P$93,2,FALSE),"*")</f>
        <v>#N/A</v>
      </c>
      <c r="I4" s="188" t="e">
        <f>CONCATENATE(VLOOKUP("共通Ｒ5",参加一覧表男子!$O$11:$P$93,2,FALSE),"*")</f>
        <v>#N/A</v>
      </c>
      <c r="J4" s="188" t="e">
        <f>CONCATENATE(VLOOKUP("共通Ｒ6",参加一覧表男子!$O$11:$P$93,2,FALSE),"*")</f>
        <v>#N/A</v>
      </c>
    </row>
    <row r="5" spans="1:10">
      <c r="A5" s="387" t="s">
        <v>1094</v>
      </c>
      <c r="B5" s="387"/>
      <c r="C5" s="387"/>
      <c r="D5" s="387"/>
      <c r="E5" s="387"/>
      <c r="F5" s="387"/>
      <c r="G5" s="387"/>
      <c r="H5" s="387"/>
      <c r="I5" s="387"/>
      <c r="J5" s="387"/>
    </row>
    <row r="6" spans="1:10">
      <c r="A6" s="189" t="str">
        <f>基本データ!$C$18</f>
        <v>ｺｰﾄﾞが出ます</v>
      </c>
      <c r="B6" s="188" t="str">
        <f>基本データ!$G$18</f>
        <v>校名が出ます</v>
      </c>
      <c r="C6" s="188" t="str">
        <f>基本データ!$C$19</f>
        <v>－</v>
      </c>
      <c r="D6" s="190">
        <f>'リレー個票（記録だけ入力）'!E38</f>
        <v>0</v>
      </c>
      <c r="E6" s="188" t="e">
        <f>CONCATENATE(VLOOKUP("低学年Ｒ1",参加一覧表女子!$O$11:$P$93,2,FALSE),"*")</f>
        <v>#N/A</v>
      </c>
      <c r="F6" s="188" t="e">
        <f>CONCATENATE(VLOOKUP("低学年Ｒ2",参加一覧表女子!$O$11:$P$93,2,FALSE),"*")</f>
        <v>#N/A</v>
      </c>
      <c r="G6" s="188" t="e">
        <f>CONCATENATE(VLOOKUP("低学年Ｒ3",参加一覧表女子!$O$11:$P$93,2,FALSE),"*")</f>
        <v>#N/A</v>
      </c>
      <c r="H6" s="188" t="e">
        <f>CONCATENATE(VLOOKUP("低学年Ｒ4",参加一覧表女子!$O$11:$P$93,2,FALSE),"*")</f>
        <v>#N/A</v>
      </c>
      <c r="I6" s="188" t="e">
        <f>CONCATENATE(VLOOKUP("低学年Ｒ5",参加一覧表女子!$O$11:$P$93,2,FALSE),"*")</f>
        <v>#N/A</v>
      </c>
      <c r="J6" s="188" t="e">
        <f>CONCATENATE(VLOOKUP("低学年Ｒ6",参加一覧表女子!$O$11:$P$93,2,FALSE),"*")</f>
        <v>#N/A</v>
      </c>
    </row>
    <row r="7" spans="1:10">
      <c r="A7" s="388" t="s">
        <v>1093</v>
      </c>
      <c r="B7" s="388"/>
      <c r="C7" s="388"/>
      <c r="D7" s="388"/>
      <c r="E7" s="388"/>
      <c r="F7" s="388"/>
      <c r="G7" s="388"/>
      <c r="H7" s="388"/>
      <c r="I7" s="388"/>
      <c r="J7" s="388"/>
    </row>
    <row r="8" spans="1:10">
      <c r="A8" s="189" t="str">
        <f>基本データ!$C$18</f>
        <v>ｺｰﾄﾞが出ます</v>
      </c>
      <c r="B8" s="188" t="str">
        <f>基本データ!$G$18</f>
        <v>校名が出ます</v>
      </c>
      <c r="C8" s="188" t="str">
        <f>基本データ!$C$19</f>
        <v>－</v>
      </c>
      <c r="D8" s="190">
        <f>'リレー個票（記録だけ入力）'!E56</f>
        <v>0</v>
      </c>
      <c r="E8" s="188" t="e">
        <f>CONCATENATE(VLOOKUP("共通Ｒ1",参加一覧表女子!$O$11:$P$93,2,FALSE),"*")</f>
        <v>#N/A</v>
      </c>
      <c r="F8" s="188" t="e">
        <f>CONCATENATE(VLOOKUP("共通Ｒ2",参加一覧表女子!$O$11:$P$93,2,FALSE),"*")</f>
        <v>#N/A</v>
      </c>
      <c r="G8" s="188" t="e">
        <f>CONCATENATE(VLOOKUP("共通Ｒ3",参加一覧表女子!$O$11:$P$93,2,FALSE),"*")</f>
        <v>#N/A</v>
      </c>
      <c r="H8" s="188" t="e">
        <f>CONCATENATE(VLOOKUP("共通Ｒ4",参加一覧表女子!$O$11:$P$93,2,FALSE),"*")</f>
        <v>#N/A</v>
      </c>
      <c r="I8" s="188" t="e">
        <f>CONCATENATE(VLOOKUP("共通Ｒ5",参加一覧表女子!$O$11:$P$93,2,FALSE),"*")</f>
        <v>#N/A</v>
      </c>
      <c r="J8" s="188" t="e">
        <f>CONCATENATE(VLOOKUP("共通Ｒ6",参加一覧表女子!$O$11:$P$93,2,FALSE),"*")</f>
        <v>#N/A</v>
      </c>
    </row>
  </sheetData>
  <sheetProtection sheet="1" objects="1" scenarios="1"/>
  <protectedRanges>
    <protectedRange sqref="A2:C2 A4:C4 A6:C6 A8:C8" name="範囲1"/>
  </protectedRanges>
  <mergeCells count="4">
    <mergeCell ref="A1:J1"/>
    <mergeCell ref="A3:J3"/>
    <mergeCell ref="A5:J5"/>
    <mergeCell ref="A7:J7"/>
  </mergeCells>
  <phoneticPr fontId="6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L55"/>
  <sheetViews>
    <sheetView zoomScaleNormal="100" workbookViewId="0">
      <pane ySplit="1" topLeftCell="A2" activePane="bottomLeft" state="frozen"/>
      <selection activeCell="F2" sqref="F2:F51"/>
      <selection pane="bottomLeft" activeCell="K24" sqref="K24"/>
    </sheetView>
  </sheetViews>
  <sheetFormatPr defaultColWidth="11" defaultRowHeight="14.25"/>
  <cols>
    <col min="1" max="1" width="3.75" style="87" bestFit="1" customWidth="1"/>
    <col min="2" max="3" width="15.625" style="87" customWidth="1"/>
    <col min="4" max="4" width="5.5" style="87" customWidth="1"/>
    <col min="5" max="5" width="6.5" style="87" bestFit="1" customWidth="1"/>
    <col min="6" max="6" width="7.25" style="87" bestFit="1" customWidth="1"/>
    <col min="7" max="7" width="5.5" style="87" bestFit="1" customWidth="1"/>
    <col min="8" max="8" width="13.625" style="87" customWidth="1"/>
    <col min="9" max="9" width="13.5" style="87" bestFit="1" customWidth="1"/>
    <col min="10" max="16384" width="11" style="87"/>
  </cols>
  <sheetData>
    <row r="1" spans="1:12">
      <c r="A1" s="128" t="s">
        <v>564</v>
      </c>
      <c r="B1" s="128" t="s">
        <v>565</v>
      </c>
      <c r="C1" s="128" t="s">
        <v>566</v>
      </c>
      <c r="D1" s="128" t="s">
        <v>567</v>
      </c>
      <c r="E1" s="128" t="s">
        <v>568</v>
      </c>
      <c r="F1" s="128" t="s">
        <v>569</v>
      </c>
      <c r="G1" s="128" t="s">
        <v>570</v>
      </c>
      <c r="H1" s="128" t="s">
        <v>228</v>
      </c>
      <c r="I1" s="128" t="s">
        <v>231</v>
      </c>
    </row>
    <row r="2" spans="1:12">
      <c r="A2" s="128"/>
      <c r="B2" s="128" t="str">
        <f>CONCATENATE(入力用!B16,入力用!C16)</f>
        <v/>
      </c>
      <c r="C2" s="128">
        <f>入力用!D16</f>
        <v>0</v>
      </c>
      <c r="D2" s="128" t="e">
        <f>入力用!F16</f>
        <v>#N/A</v>
      </c>
      <c r="E2" s="128" t="s">
        <v>571</v>
      </c>
      <c r="F2" s="128" t="str">
        <f>基本データ!$C$18</f>
        <v>ｺｰﾄﾞが出ます</v>
      </c>
      <c r="G2" s="129">
        <f>入力用!G16</f>
        <v>0</v>
      </c>
      <c r="H2" s="128" t="e">
        <f>入力用!T16</f>
        <v>#N/A</v>
      </c>
      <c r="I2" s="128" t="e">
        <f>入力用!AG16</f>
        <v>#N/A</v>
      </c>
    </row>
    <row r="3" spans="1:12">
      <c r="A3" s="128"/>
      <c r="B3" s="128" t="str">
        <f>CONCATENATE(入力用!B17,入力用!C17)</f>
        <v/>
      </c>
      <c r="C3" s="128">
        <f>入力用!D17</f>
        <v>0</v>
      </c>
      <c r="D3" s="128" t="e">
        <f>入力用!F17</f>
        <v>#N/A</v>
      </c>
      <c r="E3" s="128" t="s">
        <v>571</v>
      </c>
      <c r="F3" s="128" t="str">
        <f>基本データ!$C$18</f>
        <v>ｺｰﾄﾞが出ます</v>
      </c>
      <c r="G3" s="129">
        <f>入力用!G17</f>
        <v>0</v>
      </c>
      <c r="H3" s="128" t="e">
        <f>入力用!T17</f>
        <v>#N/A</v>
      </c>
      <c r="I3" s="128" t="e">
        <f>入力用!AG17</f>
        <v>#N/A</v>
      </c>
    </row>
    <row r="4" spans="1:12">
      <c r="A4" s="128"/>
      <c r="B4" s="128" t="str">
        <f>CONCATENATE(入力用!B18,入力用!C18)</f>
        <v/>
      </c>
      <c r="C4" s="128">
        <f>入力用!D18</f>
        <v>0</v>
      </c>
      <c r="D4" s="128" t="e">
        <f>入力用!F18</f>
        <v>#N/A</v>
      </c>
      <c r="E4" s="128" t="s">
        <v>571</v>
      </c>
      <c r="F4" s="128" t="str">
        <f>基本データ!$C$18</f>
        <v>ｺｰﾄﾞが出ます</v>
      </c>
      <c r="G4" s="129">
        <f>入力用!G18</f>
        <v>0</v>
      </c>
      <c r="H4" s="128" t="e">
        <f>入力用!T18</f>
        <v>#N/A</v>
      </c>
      <c r="I4" s="128" t="e">
        <f>入力用!AG18</f>
        <v>#N/A</v>
      </c>
    </row>
    <row r="5" spans="1:12">
      <c r="A5" s="128"/>
      <c r="B5" s="128" t="str">
        <f>CONCATENATE(入力用!B19,入力用!C19)</f>
        <v/>
      </c>
      <c r="C5" s="128">
        <f>入力用!D19</f>
        <v>0</v>
      </c>
      <c r="D5" s="128" t="e">
        <f>入力用!F19</f>
        <v>#N/A</v>
      </c>
      <c r="E5" s="128" t="s">
        <v>571</v>
      </c>
      <c r="F5" s="128" t="str">
        <f>基本データ!$C$18</f>
        <v>ｺｰﾄﾞが出ます</v>
      </c>
      <c r="G5" s="129">
        <f>入力用!G19</f>
        <v>0</v>
      </c>
      <c r="H5" s="128" t="e">
        <f>入力用!T19</f>
        <v>#N/A</v>
      </c>
      <c r="I5" s="128" t="e">
        <f>入力用!AG19</f>
        <v>#N/A</v>
      </c>
    </row>
    <row r="6" spans="1:12">
      <c r="A6" s="128"/>
      <c r="B6" s="128" t="str">
        <f>CONCATENATE(入力用!B20,入力用!C20)</f>
        <v/>
      </c>
      <c r="C6" s="128">
        <f>入力用!D20</f>
        <v>0</v>
      </c>
      <c r="D6" s="128" t="e">
        <f>入力用!F20</f>
        <v>#N/A</v>
      </c>
      <c r="E6" s="128" t="s">
        <v>571</v>
      </c>
      <c r="F6" s="128" t="str">
        <f>基本データ!$C$18</f>
        <v>ｺｰﾄﾞが出ます</v>
      </c>
      <c r="G6" s="129">
        <f>入力用!G20</f>
        <v>0</v>
      </c>
      <c r="H6" s="128" t="e">
        <f>入力用!T20</f>
        <v>#N/A</v>
      </c>
      <c r="I6" s="128" t="e">
        <f>入力用!AG20</f>
        <v>#N/A</v>
      </c>
    </row>
    <row r="7" spans="1:12">
      <c r="A7" s="128"/>
      <c r="B7" s="128" t="str">
        <f>CONCATENATE(入力用!B21,入力用!C21)</f>
        <v/>
      </c>
      <c r="C7" s="128">
        <f>入力用!D21</f>
        <v>0</v>
      </c>
      <c r="D7" s="128" t="e">
        <f>入力用!F21</f>
        <v>#N/A</v>
      </c>
      <c r="E7" s="128" t="s">
        <v>571</v>
      </c>
      <c r="F7" s="128" t="str">
        <f>基本データ!$C$18</f>
        <v>ｺｰﾄﾞが出ます</v>
      </c>
      <c r="G7" s="129">
        <f>入力用!G21</f>
        <v>0</v>
      </c>
      <c r="H7" s="128" t="e">
        <f>入力用!T21</f>
        <v>#N/A</v>
      </c>
      <c r="I7" s="128" t="e">
        <f>入力用!AG21</f>
        <v>#N/A</v>
      </c>
    </row>
    <row r="8" spans="1:12">
      <c r="A8" s="128"/>
      <c r="B8" s="128" t="str">
        <f>CONCATENATE(入力用!B22,入力用!C22)</f>
        <v/>
      </c>
      <c r="C8" s="128">
        <f>入力用!D22</f>
        <v>0</v>
      </c>
      <c r="D8" s="128" t="e">
        <f>入力用!F22</f>
        <v>#N/A</v>
      </c>
      <c r="E8" s="128" t="s">
        <v>571</v>
      </c>
      <c r="F8" s="128" t="str">
        <f>基本データ!$C$18</f>
        <v>ｺｰﾄﾞが出ます</v>
      </c>
      <c r="G8" s="129">
        <f>入力用!G22</f>
        <v>0</v>
      </c>
      <c r="H8" s="128" t="e">
        <f>入力用!T22</f>
        <v>#N/A</v>
      </c>
      <c r="I8" s="128" t="e">
        <f>入力用!AG22</f>
        <v>#N/A</v>
      </c>
    </row>
    <row r="9" spans="1:12">
      <c r="A9" s="128"/>
      <c r="B9" s="128" t="str">
        <f>CONCATENATE(入力用!B23,入力用!C23)</f>
        <v/>
      </c>
      <c r="C9" s="128">
        <f>入力用!D23</f>
        <v>0</v>
      </c>
      <c r="D9" s="128" t="e">
        <f>入力用!F23</f>
        <v>#N/A</v>
      </c>
      <c r="E9" s="128" t="s">
        <v>571</v>
      </c>
      <c r="F9" s="128" t="str">
        <f>基本データ!$C$18</f>
        <v>ｺｰﾄﾞが出ます</v>
      </c>
      <c r="G9" s="129">
        <f>入力用!G23</f>
        <v>0</v>
      </c>
      <c r="H9" s="128" t="e">
        <f>入力用!T23</f>
        <v>#N/A</v>
      </c>
      <c r="I9" s="128" t="e">
        <f>入力用!AG23</f>
        <v>#N/A</v>
      </c>
    </row>
    <row r="10" spans="1:12">
      <c r="A10" s="128"/>
      <c r="B10" s="128" t="str">
        <f>CONCATENATE(入力用!B24,入力用!C24)</f>
        <v/>
      </c>
      <c r="C10" s="128">
        <f>入力用!D24</f>
        <v>0</v>
      </c>
      <c r="D10" s="128" t="e">
        <f>入力用!F24</f>
        <v>#N/A</v>
      </c>
      <c r="E10" s="128" t="s">
        <v>571</v>
      </c>
      <c r="F10" s="128" t="str">
        <f>基本データ!$C$18</f>
        <v>ｺｰﾄﾞが出ます</v>
      </c>
      <c r="G10" s="129">
        <f>入力用!G24</f>
        <v>0</v>
      </c>
      <c r="H10" s="128" t="e">
        <f>入力用!T24</f>
        <v>#N/A</v>
      </c>
      <c r="I10" s="128" t="e">
        <f>入力用!AG24</f>
        <v>#N/A</v>
      </c>
    </row>
    <row r="11" spans="1:12">
      <c r="A11" s="128"/>
      <c r="B11" s="128" t="str">
        <f>CONCATENATE(入力用!B25,入力用!C25)</f>
        <v/>
      </c>
      <c r="C11" s="128">
        <f>入力用!D25</f>
        <v>0</v>
      </c>
      <c r="D11" s="128" t="e">
        <f>入力用!F25</f>
        <v>#N/A</v>
      </c>
      <c r="E11" s="128" t="s">
        <v>571</v>
      </c>
      <c r="F11" s="128" t="str">
        <f>基本データ!$C$18</f>
        <v>ｺｰﾄﾞが出ます</v>
      </c>
      <c r="G11" s="129">
        <f>入力用!G25</f>
        <v>0</v>
      </c>
      <c r="H11" s="128" t="e">
        <f>入力用!T25</f>
        <v>#N/A</v>
      </c>
      <c r="I11" s="128" t="e">
        <f>入力用!AG25</f>
        <v>#N/A</v>
      </c>
    </row>
    <row r="12" spans="1:12">
      <c r="A12" s="128"/>
      <c r="B12" s="128" t="str">
        <f>CONCATENATE(入力用!B26,入力用!C26)</f>
        <v/>
      </c>
      <c r="C12" s="128">
        <f>入力用!D26</f>
        <v>0</v>
      </c>
      <c r="D12" s="128" t="e">
        <f>入力用!F26</f>
        <v>#N/A</v>
      </c>
      <c r="E12" s="128" t="s">
        <v>571</v>
      </c>
      <c r="F12" s="128" t="str">
        <f>基本データ!$C$18</f>
        <v>ｺｰﾄﾞが出ます</v>
      </c>
      <c r="G12" s="129">
        <f>入力用!G26</f>
        <v>0</v>
      </c>
      <c r="H12" s="128" t="e">
        <f>入力用!T26</f>
        <v>#N/A</v>
      </c>
      <c r="I12" s="128" t="e">
        <f>入力用!AG26</f>
        <v>#N/A</v>
      </c>
    </row>
    <row r="13" spans="1:12">
      <c r="A13" s="128"/>
      <c r="B13" s="128" t="str">
        <f>CONCATENATE(入力用!B27,入力用!C27)</f>
        <v/>
      </c>
      <c r="C13" s="128">
        <f>入力用!D27</f>
        <v>0</v>
      </c>
      <c r="D13" s="128" t="e">
        <f>入力用!F27</f>
        <v>#N/A</v>
      </c>
      <c r="E13" s="128" t="s">
        <v>571</v>
      </c>
      <c r="F13" s="128" t="str">
        <f>基本データ!$C$18</f>
        <v>ｺｰﾄﾞが出ます</v>
      </c>
      <c r="G13" s="129">
        <f>入力用!G27</f>
        <v>0</v>
      </c>
      <c r="H13" s="128" t="e">
        <f>入力用!T27</f>
        <v>#N/A</v>
      </c>
      <c r="I13" s="128" t="e">
        <f>入力用!AG27</f>
        <v>#N/A</v>
      </c>
    </row>
    <row r="14" spans="1:12">
      <c r="A14" s="128"/>
      <c r="B14" s="128" t="str">
        <f>CONCATENATE(入力用!B28,入力用!C28)</f>
        <v/>
      </c>
      <c r="C14" s="128">
        <f>入力用!D28</f>
        <v>0</v>
      </c>
      <c r="D14" s="128" t="e">
        <f>入力用!F28</f>
        <v>#N/A</v>
      </c>
      <c r="E14" s="128" t="s">
        <v>571</v>
      </c>
      <c r="F14" s="128" t="str">
        <f>基本データ!$C$18</f>
        <v>ｺｰﾄﾞが出ます</v>
      </c>
      <c r="G14" s="129">
        <f>入力用!G28</f>
        <v>0</v>
      </c>
      <c r="H14" s="128" t="e">
        <f>入力用!T28</f>
        <v>#N/A</v>
      </c>
      <c r="I14" s="128" t="e">
        <f>入力用!AG28</f>
        <v>#N/A</v>
      </c>
      <c r="L14" s="130"/>
    </row>
    <row r="15" spans="1:12">
      <c r="A15" s="128"/>
      <c r="B15" s="128" t="str">
        <f>CONCATENATE(入力用!B29,入力用!C29)</f>
        <v/>
      </c>
      <c r="C15" s="128">
        <f>入力用!D29</f>
        <v>0</v>
      </c>
      <c r="D15" s="128" t="e">
        <f>入力用!F29</f>
        <v>#N/A</v>
      </c>
      <c r="E15" s="128" t="s">
        <v>571</v>
      </c>
      <c r="F15" s="128" t="str">
        <f>基本データ!$C$18</f>
        <v>ｺｰﾄﾞが出ます</v>
      </c>
      <c r="G15" s="129">
        <f>入力用!G29</f>
        <v>0</v>
      </c>
      <c r="H15" s="128" t="e">
        <f>入力用!T29</f>
        <v>#N/A</v>
      </c>
      <c r="I15" s="128" t="e">
        <f>入力用!AG29</f>
        <v>#N/A</v>
      </c>
    </row>
    <row r="16" spans="1:12">
      <c r="A16" s="128"/>
      <c r="B16" s="128" t="str">
        <f>CONCATENATE(入力用!B30,入力用!C30)</f>
        <v/>
      </c>
      <c r="C16" s="128">
        <f>入力用!D30</f>
        <v>0</v>
      </c>
      <c r="D16" s="128" t="e">
        <f>入力用!F30</f>
        <v>#N/A</v>
      </c>
      <c r="E16" s="128" t="s">
        <v>571</v>
      </c>
      <c r="F16" s="128" t="str">
        <f>基本データ!$C$18</f>
        <v>ｺｰﾄﾞが出ます</v>
      </c>
      <c r="G16" s="129">
        <f>入力用!G30</f>
        <v>0</v>
      </c>
      <c r="H16" s="128" t="e">
        <f>入力用!T30</f>
        <v>#N/A</v>
      </c>
      <c r="I16" s="128" t="e">
        <f>入力用!AG30</f>
        <v>#N/A</v>
      </c>
    </row>
    <row r="17" spans="1:9">
      <c r="A17" s="128"/>
      <c r="B17" s="128" t="str">
        <f>CONCATENATE(入力用!B31,入力用!C31)</f>
        <v/>
      </c>
      <c r="C17" s="128">
        <f>入力用!D31</f>
        <v>0</v>
      </c>
      <c r="D17" s="128" t="e">
        <f>入力用!F31</f>
        <v>#N/A</v>
      </c>
      <c r="E17" s="128" t="s">
        <v>571</v>
      </c>
      <c r="F17" s="128" t="str">
        <f>基本データ!$C$18</f>
        <v>ｺｰﾄﾞが出ます</v>
      </c>
      <c r="G17" s="129">
        <f>入力用!G31</f>
        <v>0</v>
      </c>
      <c r="H17" s="128" t="e">
        <f>入力用!T31</f>
        <v>#N/A</v>
      </c>
      <c r="I17" s="128" t="e">
        <f>入力用!AG31</f>
        <v>#N/A</v>
      </c>
    </row>
    <row r="18" spans="1:9">
      <c r="A18" s="128"/>
      <c r="B18" s="128" t="str">
        <f>CONCATENATE(入力用!B32,入力用!C32)</f>
        <v/>
      </c>
      <c r="C18" s="128">
        <f>入力用!D32</f>
        <v>0</v>
      </c>
      <c r="D18" s="128" t="e">
        <f>入力用!F32</f>
        <v>#N/A</v>
      </c>
      <c r="E18" s="128" t="s">
        <v>571</v>
      </c>
      <c r="F18" s="128" t="str">
        <f>基本データ!$C$18</f>
        <v>ｺｰﾄﾞが出ます</v>
      </c>
      <c r="G18" s="129">
        <f>入力用!G32</f>
        <v>0</v>
      </c>
      <c r="H18" s="128" t="e">
        <f>入力用!T32</f>
        <v>#N/A</v>
      </c>
      <c r="I18" s="128" t="e">
        <f>入力用!AG32</f>
        <v>#N/A</v>
      </c>
    </row>
    <row r="19" spans="1:9">
      <c r="A19" s="128"/>
      <c r="B19" s="128" t="str">
        <f>CONCATENATE(入力用!B33,入力用!C33)</f>
        <v/>
      </c>
      <c r="C19" s="128">
        <f>入力用!D33</f>
        <v>0</v>
      </c>
      <c r="D19" s="128" t="e">
        <f>入力用!F33</f>
        <v>#N/A</v>
      </c>
      <c r="E19" s="128" t="s">
        <v>571</v>
      </c>
      <c r="F19" s="128" t="str">
        <f>基本データ!$C$18</f>
        <v>ｺｰﾄﾞが出ます</v>
      </c>
      <c r="G19" s="129">
        <f>入力用!G33</f>
        <v>0</v>
      </c>
      <c r="H19" s="128" t="e">
        <f>入力用!T33</f>
        <v>#N/A</v>
      </c>
      <c r="I19" s="128" t="e">
        <f>入力用!AG33</f>
        <v>#N/A</v>
      </c>
    </row>
    <row r="20" spans="1:9">
      <c r="A20" s="128"/>
      <c r="B20" s="128" t="str">
        <f>CONCATENATE(入力用!B34,入力用!C34)</f>
        <v/>
      </c>
      <c r="C20" s="128">
        <f>入力用!D34</f>
        <v>0</v>
      </c>
      <c r="D20" s="128" t="e">
        <f>入力用!F34</f>
        <v>#N/A</v>
      </c>
      <c r="E20" s="128" t="s">
        <v>571</v>
      </c>
      <c r="F20" s="128" t="str">
        <f>基本データ!$C$18</f>
        <v>ｺｰﾄﾞが出ます</v>
      </c>
      <c r="G20" s="129">
        <f>入力用!G34</f>
        <v>0</v>
      </c>
      <c r="H20" s="128" t="e">
        <f>入力用!T34</f>
        <v>#N/A</v>
      </c>
      <c r="I20" s="128" t="e">
        <f>入力用!AG34</f>
        <v>#N/A</v>
      </c>
    </row>
    <row r="21" spans="1:9">
      <c r="A21" s="128"/>
      <c r="B21" s="128" t="str">
        <f>CONCATENATE(入力用!B35,入力用!C35)</f>
        <v/>
      </c>
      <c r="C21" s="128">
        <f>入力用!D35</f>
        <v>0</v>
      </c>
      <c r="D21" s="128" t="e">
        <f>入力用!F35</f>
        <v>#N/A</v>
      </c>
      <c r="E21" s="128" t="s">
        <v>571</v>
      </c>
      <c r="F21" s="128" t="str">
        <f>基本データ!$C$18</f>
        <v>ｺｰﾄﾞが出ます</v>
      </c>
      <c r="G21" s="129">
        <f>入力用!G35</f>
        <v>0</v>
      </c>
      <c r="H21" s="128" t="e">
        <f>入力用!T35</f>
        <v>#N/A</v>
      </c>
      <c r="I21" s="128" t="e">
        <f>入力用!AG35</f>
        <v>#N/A</v>
      </c>
    </row>
    <row r="22" spans="1:9">
      <c r="A22" s="128"/>
      <c r="B22" s="128" t="str">
        <f>CONCATENATE(入力用!B36,入力用!C36)</f>
        <v/>
      </c>
      <c r="C22" s="128">
        <f>入力用!D36</f>
        <v>0</v>
      </c>
      <c r="D22" s="128" t="e">
        <f>入力用!F36</f>
        <v>#N/A</v>
      </c>
      <c r="E22" s="128" t="s">
        <v>571</v>
      </c>
      <c r="F22" s="128" t="str">
        <f>基本データ!$C$18</f>
        <v>ｺｰﾄﾞが出ます</v>
      </c>
      <c r="G22" s="129">
        <f>入力用!G36</f>
        <v>0</v>
      </c>
      <c r="H22" s="128" t="e">
        <f>入力用!T36</f>
        <v>#N/A</v>
      </c>
      <c r="I22" s="128" t="e">
        <f>入力用!AG36</f>
        <v>#N/A</v>
      </c>
    </row>
    <row r="23" spans="1:9">
      <c r="A23" s="128"/>
      <c r="B23" s="128" t="str">
        <f>CONCATENATE(入力用!B37,入力用!C37)</f>
        <v/>
      </c>
      <c r="C23" s="128">
        <f>入力用!D37</f>
        <v>0</v>
      </c>
      <c r="D23" s="128" t="e">
        <f>入力用!F37</f>
        <v>#N/A</v>
      </c>
      <c r="E23" s="128" t="s">
        <v>571</v>
      </c>
      <c r="F23" s="128" t="str">
        <f>基本データ!$C$18</f>
        <v>ｺｰﾄﾞが出ます</v>
      </c>
      <c r="G23" s="129">
        <f>入力用!G37</f>
        <v>0</v>
      </c>
      <c r="H23" s="128" t="e">
        <f>入力用!T37</f>
        <v>#N/A</v>
      </c>
      <c r="I23" s="128" t="e">
        <f>入力用!AG37</f>
        <v>#N/A</v>
      </c>
    </row>
    <row r="24" spans="1:9">
      <c r="A24" s="128"/>
      <c r="B24" s="128" t="str">
        <f>CONCATENATE(入力用!B38,入力用!C38)</f>
        <v/>
      </c>
      <c r="C24" s="128">
        <f>入力用!D38</f>
        <v>0</v>
      </c>
      <c r="D24" s="128" t="e">
        <f>入力用!F38</f>
        <v>#N/A</v>
      </c>
      <c r="E24" s="128" t="s">
        <v>571</v>
      </c>
      <c r="F24" s="128" t="str">
        <f>基本データ!$C$18</f>
        <v>ｺｰﾄﾞが出ます</v>
      </c>
      <c r="G24" s="129">
        <f>入力用!G38</f>
        <v>0</v>
      </c>
      <c r="H24" s="128" t="e">
        <f>入力用!T38</f>
        <v>#N/A</v>
      </c>
      <c r="I24" s="128" t="e">
        <f>入力用!AG38</f>
        <v>#N/A</v>
      </c>
    </row>
    <row r="25" spans="1:9">
      <c r="A25" s="128"/>
      <c r="B25" s="128" t="str">
        <f>CONCATENATE(入力用!B39,入力用!C39)</f>
        <v/>
      </c>
      <c r="C25" s="128">
        <f>入力用!D39</f>
        <v>0</v>
      </c>
      <c r="D25" s="128" t="e">
        <f>入力用!F39</f>
        <v>#N/A</v>
      </c>
      <c r="E25" s="128" t="s">
        <v>571</v>
      </c>
      <c r="F25" s="128" t="str">
        <f>基本データ!$C$18</f>
        <v>ｺｰﾄﾞが出ます</v>
      </c>
      <c r="G25" s="129">
        <f>入力用!G39</f>
        <v>0</v>
      </c>
      <c r="H25" s="128" t="e">
        <f>入力用!T39</f>
        <v>#N/A</v>
      </c>
      <c r="I25" s="128" t="e">
        <f>入力用!AG39</f>
        <v>#N/A</v>
      </c>
    </row>
    <row r="26" spans="1:9">
      <c r="A26" s="128"/>
      <c r="B26" s="128" t="str">
        <f>CONCATENATE(入力用!B40,入力用!C40)</f>
        <v/>
      </c>
      <c r="C26" s="128">
        <f>入力用!D40</f>
        <v>0</v>
      </c>
      <c r="D26" s="128" t="e">
        <f>入力用!F40</f>
        <v>#N/A</v>
      </c>
      <c r="E26" s="128" t="s">
        <v>571</v>
      </c>
      <c r="F26" s="128" t="str">
        <f>基本データ!$C$18</f>
        <v>ｺｰﾄﾞが出ます</v>
      </c>
      <c r="G26" s="129">
        <f>入力用!G40</f>
        <v>0</v>
      </c>
      <c r="H26" s="128" t="e">
        <f>入力用!T40</f>
        <v>#N/A</v>
      </c>
      <c r="I26" s="128" t="e">
        <f>入力用!AG40</f>
        <v>#N/A</v>
      </c>
    </row>
    <row r="27" spans="1:9">
      <c r="A27" s="128"/>
      <c r="B27" s="128" t="str">
        <f>CONCATENATE(入力用!B41,入力用!C41)</f>
        <v/>
      </c>
      <c r="C27" s="128">
        <f>入力用!D41</f>
        <v>0</v>
      </c>
      <c r="D27" s="128" t="e">
        <f>入力用!F41</f>
        <v>#N/A</v>
      </c>
      <c r="E27" s="128" t="s">
        <v>571</v>
      </c>
      <c r="F27" s="128" t="str">
        <f>基本データ!$C$18</f>
        <v>ｺｰﾄﾞが出ます</v>
      </c>
      <c r="G27" s="129">
        <f>入力用!G41</f>
        <v>0</v>
      </c>
      <c r="H27" s="128" t="e">
        <f>入力用!T41</f>
        <v>#N/A</v>
      </c>
      <c r="I27" s="128" t="e">
        <f>入力用!AG41</f>
        <v>#N/A</v>
      </c>
    </row>
    <row r="28" spans="1:9">
      <c r="A28" s="128"/>
      <c r="B28" s="128" t="str">
        <f>CONCATENATE(入力用!B42,入力用!C42)</f>
        <v/>
      </c>
      <c r="C28" s="128">
        <f>入力用!D42</f>
        <v>0</v>
      </c>
      <c r="D28" s="128" t="e">
        <f>入力用!F42</f>
        <v>#N/A</v>
      </c>
      <c r="E28" s="128" t="s">
        <v>571</v>
      </c>
      <c r="F28" s="128" t="str">
        <f>基本データ!$C$18</f>
        <v>ｺｰﾄﾞが出ます</v>
      </c>
      <c r="G28" s="129">
        <f>入力用!G42</f>
        <v>0</v>
      </c>
      <c r="H28" s="128" t="e">
        <f>入力用!T42</f>
        <v>#N/A</v>
      </c>
      <c r="I28" s="128" t="e">
        <f>入力用!AG42</f>
        <v>#N/A</v>
      </c>
    </row>
    <row r="29" spans="1:9">
      <c r="A29" s="128"/>
      <c r="B29" s="128" t="str">
        <f>CONCATENATE(入力用!B43,入力用!C43)</f>
        <v/>
      </c>
      <c r="C29" s="128">
        <f>入力用!D43</f>
        <v>0</v>
      </c>
      <c r="D29" s="128" t="e">
        <f>入力用!F43</f>
        <v>#N/A</v>
      </c>
      <c r="E29" s="128" t="s">
        <v>571</v>
      </c>
      <c r="F29" s="128" t="str">
        <f>基本データ!$C$18</f>
        <v>ｺｰﾄﾞが出ます</v>
      </c>
      <c r="G29" s="129">
        <f>入力用!G43</f>
        <v>0</v>
      </c>
      <c r="H29" s="128" t="e">
        <f>入力用!T43</f>
        <v>#N/A</v>
      </c>
      <c r="I29" s="128" t="e">
        <f>入力用!AG43</f>
        <v>#N/A</v>
      </c>
    </row>
    <row r="30" spans="1:9">
      <c r="A30" s="128"/>
      <c r="B30" s="128" t="str">
        <f>CONCATENATE(入力用!B44,入力用!C44)</f>
        <v/>
      </c>
      <c r="C30" s="128">
        <f>入力用!D44</f>
        <v>0</v>
      </c>
      <c r="D30" s="128" t="e">
        <f>入力用!F44</f>
        <v>#N/A</v>
      </c>
      <c r="E30" s="128" t="s">
        <v>571</v>
      </c>
      <c r="F30" s="128" t="str">
        <f>基本データ!$C$18</f>
        <v>ｺｰﾄﾞが出ます</v>
      </c>
      <c r="G30" s="129">
        <f>入力用!G44</f>
        <v>0</v>
      </c>
      <c r="H30" s="128" t="e">
        <f>入力用!T44</f>
        <v>#N/A</v>
      </c>
      <c r="I30" s="128" t="e">
        <f>入力用!AG44</f>
        <v>#N/A</v>
      </c>
    </row>
    <row r="31" spans="1:9">
      <c r="A31" s="128"/>
      <c r="B31" s="128" t="str">
        <f>CONCATENATE(入力用!B45,入力用!C45)</f>
        <v/>
      </c>
      <c r="C31" s="128">
        <f>入力用!D45</f>
        <v>0</v>
      </c>
      <c r="D31" s="128" t="e">
        <f>入力用!F45</f>
        <v>#N/A</v>
      </c>
      <c r="E31" s="128" t="s">
        <v>571</v>
      </c>
      <c r="F31" s="128" t="str">
        <f>基本データ!$C$18</f>
        <v>ｺｰﾄﾞが出ます</v>
      </c>
      <c r="G31" s="129">
        <f>入力用!G45</f>
        <v>0</v>
      </c>
      <c r="H31" s="128" t="e">
        <f>入力用!T45</f>
        <v>#N/A</v>
      </c>
      <c r="I31" s="128" t="e">
        <f>入力用!AG45</f>
        <v>#N/A</v>
      </c>
    </row>
    <row r="32" spans="1:9">
      <c r="A32" s="128"/>
      <c r="B32" s="128" t="str">
        <f>CONCATENATE(入力用!B46,入力用!C46)</f>
        <v/>
      </c>
      <c r="C32" s="128">
        <f>入力用!D46</f>
        <v>0</v>
      </c>
      <c r="D32" s="128" t="e">
        <f>入力用!F46</f>
        <v>#N/A</v>
      </c>
      <c r="E32" s="128" t="s">
        <v>571</v>
      </c>
      <c r="F32" s="128" t="str">
        <f>基本データ!$C$18</f>
        <v>ｺｰﾄﾞが出ます</v>
      </c>
      <c r="G32" s="129">
        <f>入力用!G46</f>
        <v>0</v>
      </c>
      <c r="H32" s="128" t="e">
        <f>入力用!T46</f>
        <v>#N/A</v>
      </c>
      <c r="I32" s="128" t="e">
        <f>入力用!AG46</f>
        <v>#N/A</v>
      </c>
    </row>
    <row r="33" spans="1:9">
      <c r="A33" s="128"/>
      <c r="B33" s="128" t="str">
        <f>CONCATENATE(入力用!B47,入力用!C47)</f>
        <v/>
      </c>
      <c r="C33" s="128">
        <f>入力用!D47</f>
        <v>0</v>
      </c>
      <c r="D33" s="128" t="e">
        <f>入力用!F47</f>
        <v>#N/A</v>
      </c>
      <c r="E33" s="128" t="s">
        <v>571</v>
      </c>
      <c r="F33" s="128" t="str">
        <f>基本データ!$C$18</f>
        <v>ｺｰﾄﾞが出ます</v>
      </c>
      <c r="G33" s="129">
        <f>入力用!G47</f>
        <v>0</v>
      </c>
      <c r="H33" s="128" t="e">
        <f>入力用!T47</f>
        <v>#N/A</v>
      </c>
      <c r="I33" s="128" t="e">
        <f>入力用!AG47</f>
        <v>#N/A</v>
      </c>
    </row>
    <row r="34" spans="1:9">
      <c r="A34" s="128"/>
      <c r="B34" s="128" t="str">
        <f>CONCATENATE(入力用!B48,入力用!C48)</f>
        <v/>
      </c>
      <c r="C34" s="128">
        <f>入力用!D48</f>
        <v>0</v>
      </c>
      <c r="D34" s="128" t="e">
        <f>入力用!F48</f>
        <v>#N/A</v>
      </c>
      <c r="E34" s="128" t="s">
        <v>571</v>
      </c>
      <c r="F34" s="128" t="str">
        <f>基本データ!$C$18</f>
        <v>ｺｰﾄﾞが出ます</v>
      </c>
      <c r="G34" s="129">
        <f>入力用!G48</f>
        <v>0</v>
      </c>
      <c r="H34" s="128" t="e">
        <f>入力用!T48</f>
        <v>#N/A</v>
      </c>
      <c r="I34" s="128" t="e">
        <f>入力用!AG48</f>
        <v>#N/A</v>
      </c>
    </row>
    <row r="35" spans="1:9">
      <c r="A35" s="128"/>
      <c r="B35" s="128" t="str">
        <f>CONCATENATE(入力用!B49,入力用!C49)</f>
        <v/>
      </c>
      <c r="C35" s="128">
        <f>入力用!D49</f>
        <v>0</v>
      </c>
      <c r="D35" s="128" t="e">
        <f>入力用!F49</f>
        <v>#N/A</v>
      </c>
      <c r="E35" s="128" t="s">
        <v>571</v>
      </c>
      <c r="F35" s="128" t="str">
        <f>基本データ!$C$18</f>
        <v>ｺｰﾄﾞが出ます</v>
      </c>
      <c r="G35" s="129">
        <f>入力用!G49</f>
        <v>0</v>
      </c>
      <c r="H35" s="128" t="e">
        <f>入力用!T49</f>
        <v>#N/A</v>
      </c>
      <c r="I35" s="128" t="e">
        <f>入力用!AG49</f>
        <v>#N/A</v>
      </c>
    </row>
    <row r="36" spans="1:9">
      <c r="A36" s="128"/>
      <c r="B36" s="128" t="str">
        <f>CONCATENATE(入力用!B50,入力用!C50)</f>
        <v/>
      </c>
      <c r="C36" s="128">
        <f>入力用!D50</f>
        <v>0</v>
      </c>
      <c r="D36" s="128" t="e">
        <f>入力用!F50</f>
        <v>#N/A</v>
      </c>
      <c r="E36" s="128" t="s">
        <v>571</v>
      </c>
      <c r="F36" s="128" t="str">
        <f>基本データ!$C$18</f>
        <v>ｺｰﾄﾞが出ます</v>
      </c>
      <c r="G36" s="129">
        <f>入力用!G50</f>
        <v>0</v>
      </c>
      <c r="H36" s="128" t="e">
        <f>入力用!T50</f>
        <v>#N/A</v>
      </c>
      <c r="I36" s="128" t="e">
        <f>入力用!AG50</f>
        <v>#N/A</v>
      </c>
    </row>
    <row r="37" spans="1:9">
      <c r="A37" s="128"/>
      <c r="B37" s="128" t="str">
        <f>CONCATENATE(入力用!B51,入力用!C51)</f>
        <v/>
      </c>
      <c r="C37" s="128">
        <f>入力用!D51</f>
        <v>0</v>
      </c>
      <c r="D37" s="128" t="e">
        <f>入力用!F51</f>
        <v>#N/A</v>
      </c>
      <c r="E37" s="128" t="s">
        <v>571</v>
      </c>
      <c r="F37" s="128" t="str">
        <f>基本データ!$C$18</f>
        <v>ｺｰﾄﾞが出ます</v>
      </c>
      <c r="G37" s="129">
        <f>入力用!G51</f>
        <v>0</v>
      </c>
      <c r="H37" s="128" t="e">
        <f>入力用!T51</f>
        <v>#N/A</v>
      </c>
      <c r="I37" s="128" t="e">
        <f>入力用!AG51</f>
        <v>#N/A</v>
      </c>
    </row>
    <row r="38" spans="1:9">
      <c r="A38" s="128"/>
      <c r="B38" s="128" t="str">
        <f>CONCATENATE(入力用!B52,入力用!C52)</f>
        <v/>
      </c>
      <c r="C38" s="128">
        <f>入力用!D52</f>
        <v>0</v>
      </c>
      <c r="D38" s="128" t="e">
        <f>入力用!F52</f>
        <v>#N/A</v>
      </c>
      <c r="E38" s="128" t="s">
        <v>571</v>
      </c>
      <c r="F38" s="128" t="str">
        <f>基本データ!$C$18</f>
        <v>ｺｰﾄﾞが出ます</v>
      </c>
      <c r="G38" s="129">
        <f>入力用!G52</f>
        <v>0</v>
      </c>
      <c r="H38" s="128" t="e">
        <f>入力用!T52</f>
        <v>#N/A</v>
      </c>
      <c r="I38" s="128" t="e">
        <f>入力用!AG52</f>
        <v>#N/A</v>
      </c>
    </row>
    <row r="39" spans="1:9">
      <c r="A39" s="128"/>
      <c r="B39" s="128" t="str">
        <f>CONCATENATE(入力用!B53,入力用!C53)</f>
        <v/>
      </c>
      <c r="C39" s="128">
        <f>入力用!D53</f>
        <v>0</v>
      </c>
      <c r="D39" s="128" t="e">
        <f>入力用!F53</f>
        <v>#N/A</v>
      </c>
      <c r="E39" s="128" t="s">
        <v>571</v>
      </c>
      <c r="F39" s="128" t="str">
        <f>基本データ!$C$18</f>
        <v>ｺｰﾄﾞが出ます</v>
      </c>
      <c r="G39" s="129">
        <f>入力用!G53</f>
        <v>0</v>
      </c>
      <c r="H39" s="128" t="e">
        <f>入力用!T53</f>
        <v>#N/A</v>
      </c>
      <c r="I39" s="128" t="e">
        <f>入力用!AG53</f>
        <v>#N/A</v>
      </c>
    </row>
    <row r="40" spans="1:9">
      <c r="A40" s="128"/>
      <c r="B40" s="128" t="str">
        <f>CONCATENATE(入力用!B54,入力用!C54)</f>
        <v/>
      </c>
      <c r="C40" s="128">
        <f>入力用!D54</f>
        <v>0</v>
      </c>
      <c r="D40" s="128" t="e">
        <f>入力用!F54</f>
        <v>#N/A</v>
      </c>
      <c r="E40" s="128" t="s">
        <v>571</v>
      </c>
      <c r="F40" s="128" t="str">
        <f>基本データ!$C$18</f>
        <v>ｺｰﾄﾞが出ます</v>
      </c>
      <c r="G40" s="129">
        <f>入力用!G54</f>
        <v>0</v>
      </c>
      <c r="H40" s="128" t="e">
        <f>入力用!T54</f>
        <v>#N/A</v>
      </c>
      <c r="I40" s="128" t="e">
        <f>入力用!AG54</f>
        <v>#N/A</v>
      </c>
    </row>
    <row r="41" spans="1:9">
      <c r="A41" s="128"/>
      <c r="B41" s="128" t="str">
        <f>CONCATENATE(入力用!B55,入力用!C55)</f>
        <v/>
      </c>
      <c r="C41" s="128">
        <f>入力用!D55</f>
        <v>0</v>
      </c>
      <c r="D41" s="128" t="e">
        <f>入力用!F55</f>
        <v>#N/A</v>
      </c>
      <c r="E41" s="128" t="s">
        <v>571</v>
      </c>
      <c r="F41" s="128" t="str">
        <f>基本データ!$C$18</f>
        <v>ｺｰﾄﾞが出ます</v>
      </c>
      <c r="G41" s="129">
        <f>入力用!G55</f>
        <v>0</v>
      </c>
      <c r="H41" s="128" t="e">
        <f>入力用!T55</f>
        <v>#N/A</v>
      </c>
      <c r="I41" s="128" t="e">
        <f>入力用!AG55</f>
        <v>#N/A</v>
      </c>
    </row>
    <row r="42" spans="1:9">
      <c r="A42" s="128"/>
      <c r="B42" s="128" t="str">
        <f>CONCATENATE(入力用!B56,入力用!C56)</f>
        <v/>
      </c>
      <c r="C42" s="128">
        <f>入力用!D56</f>
        <v>0</v>
      </c>
      <c r="D42" s="128" t="e">
        <f>入力用!F56</f>
        <v>#N/A</v>
      </c>
      <c r="E42" s="128" t="s">
        <v>571</v>
      </c>
      <c r="F42" s="128" t="str">
        <f>基本データ!$C$18</f>
        <v>ｺｰﾄﾞが出ます</v>
      </c>
      <c r="G42" s="129">
        <f>入力用!G56</f>
        <v>0</v>
      </c>
      <c r="H42" s="128" t="e">
        <f>入力用!T56</f>
        <v>#N/A</v>
      </c>
      <c r="I42" s="128" t="e">
        <f>入力用!AG56</f>
        <v>#N/A</v>
      </c>
    </row>
    <row r="43" spans="1:9">
      <c r="A43" s="128"/>
      <c r="B43" s="128" t="str">
        <f>CONCATENATE(入力用!B57,入力用!C57)</f>
        <v/>
      </c>
      <c r="C43" s="128">
        <f>入力用!D57</f>
        <v>0</v>
      </c>
      <c r="D43" s="128" t="e">
        <f>入力用!F57</f>
        <v>#N/A</v>
      </c>
      <c r="E43" s="128" t="s">
        <v>571</v>
      </c>
      <c r="F43" s="128" t="str">
        <f>基本データ!$C$18</f>
        <v>ｺｰﾄﾞが出ます</v>
      </c>
      <c r="G43" s="129">
        <f>入力用!G57</f>
        <v>0</v>
      </c>
      <c r="H43" s="128" t="e">
        <f>入力用!T57</f>
        <v>#N/A</v>
      </c>
      <c r="I43" s="128" t="e">
        <f>入力用!AG57</f>
        <v>#N/A</v>
      </c>
    </row>
    <row r="44" spans="1:9">
      <c r="A44" s="128"/>
      <c r="B44" s="128" t="str">
        <f>CONCATENATE(入力用!B58,入力用!C58)</f>
        <v/>
      </c>
      <c r="C44" s="128">
        <f>入力用!D58</f>
        <v>0</v>
      </c>
      <c r="D44" s="128" t="e">
        <f>入力用!F58</f>
        <v>#N/A</v>
      </c>
      <c r="E44" s="128" t="s">
        <v>571</v>
      </c>
      <c r="F44" s="128" t="str">
        <f>基本データ!$C$18</f>
        <v>ｺｰﾄﾞが出ます</v>
      </c>
      <c r="G44" s="129">
        <f>入力用!G58</f>
        <v>0</v>
      </c>
      <c r="H44" s="128" t="e">
        <f>入力用!T58</f>
        <v>#N/A</v>
      </c>
      <c r="I44" s="128" t="e">
        <f>入力用!AG58</f>
        <v>#N/A</v>
      </c>
    </row>
    <row r="45" spans="1:9">
      <c r="A45" s="128"/>
      <c r="B45" s="128" t="str">
        <f>CONCATENATE(入力用!B59,入力用!C59)</f>
        <v/>
      </c>
      <c r="C45" s="128">
        <f>入力用!D59</f>
        <v>0</v>
      </c>
      <c r="D45" s="128" t="e">
        <f>入力用!F59</f>
        <v>#N/A</v>
      </c>
      <c r="E45" s="128" t="s">
        <v>571</v>
      </c>
      <c r="F45" s="128" t="str">
        <f>基本データ!$C$18</f>
        <v>ｺｰﾄﾞが出ます</v>
      </c>
      <c r="G45" s="129">
        <f>入力用!G59</f>
        <v>0</v>
      </c>
      <c r="H45" s="128" t="e">
        <f>入力用!T59</f>
        <v>#N/A</v>
      </c>
      <c r="I45" s="128" t="e">
        <f>入力用!AG59</f>
        <v>#N/A</v>
      </c>
    </row>
    <row r="46" spans="1:9">
      <c r="A46" s="128"/>
      <c r="B46" s="128" t="str">
        <f>CONCATENATE(入力用!B60,入力用!C60)</f>
        <v/>
      </c>
      <c r="C46" s="128">
        <f>入力用!D60</f>
        <v>0</v>
      </c>
      <c r="D46" s="128" t="e">
        <f>入力用!F60</f>
        <v>#N/A</v>
      </c>
      <c r="E46" s="128" t="s">
        <v>571</v>
      </c>
      <c r="F46" s="128" t="str">
        <f>基本データ!$C$18</f>
        <v>ｺｰﾄﾞが出ます</v>
      </c>
      <c r="G46" s="129">
        <f>入力用!G60</f>
        <v>0</v>
      </c>
      <c r="H46" s="128" t="e">
        <f>入力用!T60</f>
        <v>#N/A</v>
      </c>
      <c r="I46" s="128" t="e">
        <f>入力用!AG60</f>
        <v>#N/A</v>
      </c>
    </row>
    <row r="47" spans="1:9">
      <c r="A47" s="128"/>
      <c r="B47" s="128" t="str">
        <f>CONCATENATE(入力用!B61,入力用!C61)</f>
        <v/>
      </c>
      <c r="C47" s="128">
        <f>入力用!D61</f>
        <v>0</v>
      </c>
      <c r="D47" s="128" t="e">
        <f>入力用!F61</f>
        <v>#N/A</v>
      </c>
      <c r="E47" s="128" t="s">
        <v>571</v>
      </c>
      <c r="F47" s="128" t="str">
        <f>基本データ!$C$18</f>
        <v>ｺｰﾄﾞが出ます</v>
      </c>
      <c r="G47" s="129">
        <f>入力用!G61</f>
        <v>0</v>
      </c>
      <c r="H47" s="128" t="e">
        <f>入力用!T61</f>
        <v>#N/A</v>
      </c>
      <c r="I47" s="128" t="e">
        <f>入力用!AG61</f>
        <v>#N/A</v>
      </c>
    </row>
    <row r="48" spans="1:9">
      <c r="A48" s="128"/>
      <c r="B48" s="128" t="str">
        <f>CONCATENATE(入力用!B62,入力用!C62)</f>
        <v/>
      </c>
      <c r="C48" s="128">
        <f>入力用!D62</f>
        <v>0</v>
      </c>
      <c r="D48" s="128" t="e">
        <f>入力用!F62</f>
        <v>#N/A</v>
      </c>
      <c r="E48" s="128" t="s">
        <v>571</v>
      </c>
      <c r="F48" s="128" t="str">
        <f>基本データ!$C$18</f>
        <v>ｺｰﾄﾞが出ます</v>
      </c>
      <c r="G48" s="129">
        <f>入力用!G62</f>
        <v>0</v>
      </c>
      <c r="H48" s="128" t="e">
        <f>入力用!T62</f>
        <v>#N/A</v>
      </c>
      <c r="I48" s="128" t="e">
        <f>入力用!AG62</f>
        <v>#N/A</v>
      </c>
    </row>
    <row r="49" spans="1:9">
      <c r="A49" s="128"/>
      <c r="B49" s="128" t="str">
        <f>CONCATENATE(入力用!B63,入力用!C63)</f>
        <v/>
      </c>
      <c r="C49" s="128">
        <f>入力用!D63</f>
        <v>0</v>
      </c>
      <c r="D49" s="128" t="e">
        <f>入力用!F63</f>
        <v>#N/A</v>
      </c>
      <c r="E49" s="128" t="s">
        <v>571</v>
      </c>
      <c r="F49" s="128" t="str">
        <f>基本データ!$C$18</f>
        <v>ｺｰﾄﾞが出ます</v>
      </c>
      <c r="G49" s="129">
        <f>入力用!G63</f>
        <v>0</v>
      </c>
      <c r="H49" s="128" t="e">
        <f>入力用!T63</f>
        <v>#N/A</v>
      </c>
      <c r="I49" s="128" t="e">
        <f>入力用!AG63</f>
        <v>#N/A</v>
      </c>
    </row>
    <row r="50" spans="1:9">
      <c r="A50" s="128"/>
      <c r="B50" s="128" t="str">
        <f>CONCATENATE(入力用!B64,入力用!C64)</f>
        <v/>
      </c>
      <c r="C50" s="128">
        <f>入力用!D64</f>
        <v>0</v>
      </c>
      <c r="D50" s="128" t="e">
        <f>入力用!F64</f>
        <v>#N/A</v>
      </c>
      <c r="E50" s="128" t="s">
        <v>571</v>
      </c>
      <c r="F50" s="128" t="str">
        <f>基本データ!$C$18</f>
        <v>ｺｰﾄﾞが出ます</v>
      </c>
      <c r="G50" s="129">
        <f>入力用!G64</f>
        <v>0</v>
      </c>
      <c r="H50" s="128" t="e">
        <f>入力用!T64</f>
        <v>#N/A</v>
      </c>
      <c r="I50" s="128" t="e">
        <f>入力用!AG64</f>
        <v>#N/A</v>
      </c>
    </row>
    <row r="51" spans="1:9">
      <c r="A51" s="128"/>
      <c r="B51" s="128" t="str">
        <f>CONCATENATE(入力用!B65,入力用!C65)</f>
        <v/>
      </c>
      <c r="C51" s="128">
        <f>入力用!D65</f>
        <v>0</v>
      </c>
      <c r="D51" s="128" t="e">
        <f>入力用!F65</f>
        <v>#N/A</v>
      </c>
      <c r="E51" s="128" t="s">
        <v>571</v>
      </c>
      <c r="F51" s="128" t="str">
        <f>基本データ!$C$18</f>
        <v>ｺｰﾄﾞが出ます</v>
      </c>
      <c r="G51" s="129">
        <f>入力用!G65</f>
        <v>0</v>
      </c>
      <c r="H51" s="128" t="e">
        <f>入力用!T65</f>
        <v>#N/A</v>
      </c>
      <c r="I51" s="128" t="e">
        <f>入力用!AG65</f>
        <v>#N/A</v>
      </c>
    </row>
    <row r="52" spans="1:9">
      <c r="A52" s="128"/>
      <c r="B52" s="128"/>
      <c r="C52" s="128"/>
      <c r="D52" s="128"/>
      <c r="E52" s="128"/>
      <c r="F52" s="128"/>
      <c r="G52" s="129"/>
      <c r="H52" s="128"/>
      <c r="I52" s="128"/>
    </row>
    <row r="53" spans="1:9">
      <c r="A53" s="128"/>
      <c r="B53" s="128"/>
      <c r="C53" s="128"/>
      <c r="D53" s="128"/>
      <c r="E53" s="128"/>
      <c r="F53" s="128"/>
      <c r="G53" s="129"/>
      <c r="H53" s="128"/>
      <c r="I53" s="128"/>
    </row>
    <row r="54" spans="1:9">
      <c r="A54" s="128"/>
      <c r="B54" s="128"/>
      <c r="C54" s="128"/>
      <c r="D54" s="128"/>
      <c r="E54" s="128"/>
      <c r="F54" s="128"/>
      <c r="G54" s="129"/>
      <c r="H54" s="128"/>
      <c r="I54" s="128"/>
    </row>
    <row r="55" spans="1:9">
      <c r="A55" s="128"/>
      <c r="B55" s="128"/>
      <c r="C55" s="128"/>
      <c r="D55" s="128"/>
      <c r="E55" s="128"/>
      <c r="F55" s="128"/>
      <c r="G55" s="129"/>
      <c r="H55" s="128"/>
      <c r="I55" s="128"/>
    </row>
  </sheetData>
  <sheetProtection algorithmName="SHA-512" hashValue="VcDBdbd56OUBw4hb3M5ovNeK1VZfoDMdWAfzkMA7Op3CkiQkpgRTdbWvlGbBH+SLpFHeRvVQeJf8dprXT2830A==" saltValue="Vd377h5fU/tt40k3Ohp0Ug==" spinCount="100000" sheet="1" objects="1" scenarios="1"/>
  <phoneticPr fontId="3"/>
  <pageMargins left="0.78700000000000003" right="0.78700000000000003" top="0.98399999999999999" bottom="0.98399999999999999" header="0.51200000000000001" footer="0.51200000000000001"/>
  <pageSetup paperSize="9" scale="6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214"/>
  <sheetViews>
    <sheetView zoomScaleNormal="100" workbookViewId="0">
      <selection activeCell="A214" sqref="A214:B214"/>
    </sheetView>
  </sheetViews>
  <sheetFormatPr defaultColWidth="9" defaultRowHeight="14.25"/>
  <cols>
    <col min="1" max="18" width="9" style="85"/>
    <col min="19" max="20" width="9" style="89"/>
    <col min="21" max="16384" width="9" style="85"/>
  </cols>
  <sheetData>
    <row r="1" spans="1:23">
      <c r="A1" s="80" t="s">
        <v>213</v>
      </c>
      <c r="B1" s="84" t="s">
        <v>478</v>
      </c>
      <c r="D1" s="32" t="s">
        <v>234</v>
      </c>
      <c r="E1" s="81">
        <v>1</v>
      </c>
      <c r="F1" s="81"/>
      <c r="G1" s="32" t="s">
        <v>236</v>
      </c>
      <c r="H1" s="81" t="s">
        <v>892</v>
      </c>
      <c r="I1" s="81"/>
      <c r="J1" s="32" t="s">
        <v>479</v>
      </c>
      <c r="K1" s="81" t="s">
        <v>480</v>
      </c>
      <c r="M1" s="86">
        <v>1</v>
      </c>
      <c r="N1" s="86" t="s">
        <v>481</v>
      </c>
      <c r="O1" s="86"/>
      <c r="P1" s="87" t="s">
        <v>480</v>
      </c>
      <c r="Q1" s="81" t="s">
        <v>479</v>
      </c>
      <c r="R1" s="81"/>
      <c r="S1" s="88" t="s">
        <v>898</v>
      </c>
      <c r="T1" s="87" t="s">
        <v>238</v>
      </c>
      <c r="V1" s="87" t="s">
        <v>480</v>
      </c>
      <c r="W1" s="81" t="s">
        <v>251</v>
      </c>
    </row>
    <row r="2" spans="1:23">
      <c r="A2" s="80" t="s">
        <v>254</v>
      </c>
      <c r="B2" s="84" t="s">
        <v>14</v>
      </c>
      <c r="D2" s="32" t="s">
        <v>247</v>
      </c>
      <c r="E2" s="81">
        <v>2</v>
      </c>
      <c r="F2" s="81"/>
      <c r="G2" s="32" t="s">
        <v>257</v>
      </c>
      <c r="H2" s="81" t="s">
        <v>893</v>
      </c>
      <c r="I2" s="81"/>
      <c r="J2" s="32" t="s">
        <v>482</v>
      </c>
      <c r="K2" s="81" t="s">
        <v>483</v>
      </c>
      <c r="M2" s="86">
        <v>2</v>
      </c>
      <c r="N2" s="86" t="s">
        <v>484</v>
      </c>
      <c r="O2" s="86"/>
      <c r="P2" s="87" t="s">
        <v>483</v>
      </c>
      <c r="Q2" s="81" t="s">
        <v>482</v>
      </c>
      <c r="R2" s="81"/>
      <c r="S2" s="88" t="s">
        <v>899</v>
      </c>
      <c r="T2" s="87" t="s">
        <v>236</v>
      </c>
      <c r="V2" s="87" t="s">
        <v>483</v>
      </c>
      <c r="W2" s="81" t="s">
        <v>256</v>
      </c>
    </row>
    <row r="3" spans="1:23">
      <c r="A3" s="80" t="s">
        <v>258</v>
      </c>
      <c r="B3" s="84" t="s">
        <v>15</v>
      </c>
      <c r="F3" s="81"/>
      <c r="G3" s="32" t="s">
        <v>261</v>
      </c>
      <c r="H3" s="81" t="s">
        <v>894</v>
      </c>
      <c r="I3" s="32"/>
      <c r="J3" s="32" t="s">
        <v>485</v>
      </c>
      <c r="K3" s="81" t="s">
        <v>486</v>
      </c>
      <c r="P3" s="87" t="s">
        <v>486</v>
      </c>
      <c r="Q3" s="81" t="s">
        <v>485</v>
      </c>
      <c r="R3" s="81"/>
      <c r="S3" s="88" t="s">
        <v>900</v>
      </c>
      <c r="T3" s="87" t="s">
        <v>257</v>
      </c>
      <c r="V3" s="87" t="s">
        <v>486</v>
      </c>
      <c r="W3" s="81" t="s">
        <v>260</v>
      </c>
    </row>
    <row r="4" spans="1:23">
      <c r="A4" s="80" t="s">
        <v>262</v>
      </c>
      <c r="B4" s="84" t="s">
        <v>16</v>
      </c>
      <c r="F4" s="81"/>
      <c r="G4" s="32" t="s">
        <v>264</v>
      </c>
      <c r="H4" s="81" t="s">
        <v>895</v>
      </c>
      <c r="I4" s="32"/>
      <c r="J4" s="32" t="s">
        <v>487</v>
      </c>
      <c r="K4" s="81" t="s">
        <v>488</v>
      </c>
      <c r="P4" s="87" t="s">
        <v>488</v>
      </c>
      <c r="Q4" s="81" t="s">
        <v>487</v>
      </c>
      <c r="R4" s="81"/>
      <c r="S4" s="88" t="s">
        <v>901</v>
      </c>
      <c r="T4" s="87" t="s">
        <v>261</v>
      </c>
      <c r="V4" s="87" t="s">
        <v>488</v>
      </c>
      <c r="W4" s="81" t="s">
        <v>263</v>
      </c>
    </row>
    <row r="5" spans="1:23">
      <c r="A5" s="80" t="s">
        <v>265</v>
      </c>
      <c r="B5" s="84" t="s">
        <v>17</v>
      </c>
      <c r="F5" s="81"/>
      <c r="G5" s="32" t="s">
        <v>238</v>
      </c>
      <c r="H5" s="81" t="s">
        <v>896</v>
      </c>
      <c r="I5" s="32"/>
      <c r="J5" s="32" t="s">
        <v>489</v>
      </c>
      <c r="K5" s="81" t="s">
        <v>490</v>
      </c>
      <c r="P5" s="87" t="s">
        <v>490</v>
      </c>
      <c r="Q5" s="81" t="s">
        <v>489</v>
      </c>
      <c r="R5" s="81"/>
      <c r="S5" s="88" t="s">
        <v>902</v>
      </c>
      <c r="T5" s="87" t="s">
        <v>264</v>
      </c>
      <c r="V5" s="87" t="s">
        <v>490</v>
      </c>
      <c r="W5" s="81" t="s">
        <v>266</v>
      </c>
    </row>
    <row r="6" spans="1:23">
      <c r="A6" s="80" t="s">
        <v>267</v>
      </c>
      <c r="B6" s="84" t="s">
        <v>18</v>
      </c>
      <c r="F6" s="81"/>
      <c r="G6" s="32" t="s">
        <v>269</v>
      </c>
      <c r="H6" s="81" t="s">
        <v>897</v>
      </c>
      <c r="I6" s="32"/>
      <c r="J6" s="32" t="s">
        <v>491</v>
      </c>
      <c r="K6" s="81" t="s">
        <v>492</v>
      </c>
      <c r="P6" s="87" t="s">
        <v>492</v>
      </c>
      <c r="Q6" s="81" t="s">
        <v>491</v>
      </c>
      <c r="R6" s="81"/>
      <c r="S6" s="88" t="s">
        <v>903</v>
      </c>
      <c r="T6" s="87" t="s">
        <v>269</v>
      </c>
      <c r="V6" s="87" t="s">
        <v>492</v>
      </c>
      <c r="W6" s="81" t="s">
        <v>268</v>
      </c>
    </row>
    <row r="7" spans="1:23">
      <c r="A7" s="80" t="s">
        <v>270</v>
      </c>
      <c r="B7" s="84" t="s">
        <v>19</v>
      </c>
      <c r="F7" s="81"/>
      <c r="G7" s="32"/>
      <c r="H7" s="32"/>
      <c r="I7" s="32"/>
      <c r="J7" s="32" t="s">
        <v>493</v>
      </c>
      <c r="K7" s="81" t="s">
        <v>494</v>
      </c>
      <c r="P7" s="87" t="s">
        <v>494</v>
      </c>
      <c r="Q7" s="81" t="s">
        <v>493</v>
      </c>
      <c r="R7" s="81"/>
      <c r="V7" s="87" t="s">
        <v>494</v>
      </c>
      <c r="W7" s="81" t="s">
        <v>271</v>
      </c>
    </row>
    <row r="8" spans="1:23">
      <c r="A8" s="80" t="s">
        <v>272</v>
      </c>
      <c r="B8" s="84" t="s">
        <v>20</v>
      </c>
      <c r="F8" s="81"/>
      <c r="G8" s="32"/>
      <c r="H8" s="32"/>
      <c r="I8" s="32"/>
      <c r="J8" s="32" t="s">
        <v>495</v>
      </c>
      <c r="K8" s="81" t="s">
        <v>496</v>
      </c>
      <c r="P8" s="87" t="s">
        <v>496</v>
      </c>
      <c r="Q8" s="81" t="s">
        <v>495</v>
      </c>
      <c r="R8" s="81"/>
      <c r="V8" s="87" t="s">
        <v>496</v>
      </c>
      <c r="W8" s="81" t="s">
        <v>273</v>
      </c>
    </row>
    <row r="9" spans="1:23">
      <c r="A9" s="80" t="s">
        <v>274</v>
      </c>
      <c r="B9" s="84" t="s">
        <v>21</v>
      </c>
      <c r="F9" s="81"/>
      <c r="G9" s="32"/>
      <c r="H9" s="32"/>
      <c r="I9" s="32"/>
      <c r="J9" s="32" t="s">
        <v>243</v>
      </c>
      <c r="K9" s="81" t="s">
        <v>497</v>
      </c>
      <c r="P9" s="87" t="s">
        <v>497</v>
      </c>
      <c r="Q9" s="81" t="s">
        <v>243</v>
      </c>
      <c r="R9" s="81"/>
      <c r="V9" s="87" t="s">
        <v>497</v>
      </c>
      <c r="W9" s="81" t="s">
        <v>243</v>
      </c>
    </row>
    <row r="10" spans="1:23">
      <c r="A10" s="80" t="s">
        <v>277</v>
      </c>
      <c r="B10" s="84" t="s">
        <v>22</v>
      </c>
      <c r="F10" s="81"/>
      <c r="G10" s="32"/>
      <c r="H10" s="32"/>
      <c r="I10" s="32"/>
      <c r="J10" s="32" t="s">
        <v>278</v>
      </c>
      <c r="K10" s="81" t="s">
        <v>498</v>
      </c>
      <c r="P10" s="87" t="s">
        <v>498</v>
      </c>
      <c r="Q10" s="81" t="s">
        <v>278</v>
      </c>
      <c r="R10" s="81"/>
      <c r="V10" s="87" t="s">
        <v>498</v>
      </c>
      <c r="W10" s="81" t="s">
        <v>278</v>
      </c>
    </row>
    <row r="11" spans="1:23">
      <c r="A11" s="80" t="s">
        <v>279</v>
      </c>
      <c r="B11" s="84" t="s">
        <v>23</v>
      </c>
      <c r="F11" s="81"/>
      <c r="G11" s="32"/>
      <c r="H11" s="32"/>
      <c r="I11" s="32"/>
      <c r="J11" s="32" t="s">
        <v>242</v>
      </c>
      <c r="K11" s="81" t="s">
        <v>499</v>
      </c>
      <c r="P11" s="87" t="s">
        <v>499</v>
      </c>
      <c r="Q11" s="81" t="s">
        <v>242</v>
      </c>
      <c r="R11" s="81"/>
      <c r="V11" s="87" t="s">
        <v>499</v>
      </c>
      <c r="W11" s="81" t="s">
        <v>242</v>
      </c>
    </row>
    <row r="12" spans="1:23">
      <c r="A12" s="80" t="s">
        <v>280</v>
      </c>
      <c r="B12" s="84" t="s">
        <v>24</v>
      </c>
      <c r="F12" s="81"/>
      <c r="G12" s="32"/>
      <c r="H12" s="32"/>
      <c r="I12" s="32"/>
      <c r="J12" s="32" t="s">
        <v>281</v>
      </c>
      <c r="K12" s="81" t="s">
        <v>500</v>
      </c>
      <c r="P12" s="87" t="s">
        <v>500</v>
      </c>
      <c r="Q12" s="81" t="s">
        <v>281</v>
      </c>
      <c r="R12" s="81"/>
      <c r="V12" s="87" t="s">
        <v>500</v>
      </c>
      <c r="W12" s="81" t="s">
        <v>549</v>
      </c>
    </row>
    <row r="13" spans="1:23">
      <c r="A13" s="80" t="s">
        <v>282</v>
      </c>
      <c r="B13" s="84" t="s">
        <v>25</v>
      </c>
      <c r="F13" s="81"/>
      <c r="G13" s="32"/>
      <c r="H13" s="32"/>
      <c r="I13" s="32"/>
      <c r="J13" s="32" t="s">
        <v>283</v>
      </c>
      <c r="K13" s="81" t="s">
        <v>501</v>
      </c>
      <c r="P13" s="87" t="s">
        <v>501</v>
      </c>
      <c r="Q13" s="81" t="s">
        <v>283</v>
      </c>
      <c r="R13" s="81"/>
      <c r="V13" s="87" t="s">
        <v>501</v>
      </c>
      <c r="W13" s="81" t="s">
        <v>549</v>
      </c>
    </row>
    <row r="14" spans="1:23">
      <c r="A14" s="80" t="s">
        <v>284</v>
      </c>
      <c r="B14" s="84" t="s">
        <v>26</v>
      </c>
      <c r="F14" s="81"/>
      <c r="G14" s="32"/>
      <c r="H14" s="32"/>
      <c r="I14" s="32"/>
      <c r="J14" s="32" t="s">
        <v>285</v>
      </c>
      <c r="K14" s="81" t="s">
        <v>502</v>
      </c>
      <c r="P14" s="87" t="s">
        <v>502</v>
      </c>
      <c r="Q14" s="81" t="s">
        <v>285</v>
      </c>
      <c r="R14" s="81"/>
      <c r="V14" s="87" t="s">
        <v>502</v>
      </c>
      <c r="W14" s="81" t="s">
        <v>550</v>
      </c>
    </row>
    <row r="15" spans="1:23">
      <c r="A15" s="80" t="s">
        <v>287</v>
      </c>
      <c r="B15" s="84" t="s">
        <v>27</v>
      </c>
      <c r="F15" s="81"/>
      <c r="G15" s="32"/>
      <c r="H15" s="32"/>
      <c r="I15" s="32"/>
      <c r="J15" s="32" t="s">
        <v>248</v>
      </c>
      <c r="K15" s="81" t="s">
        <v>503</v>
      </c>
      <c r="P15" s="87" t="s">
        <v>503</v>
      </c>
      <c r="Q15" s="81" t="s">
        <v>248</v>
      </c>
      <c r="R15" s="81"/>
      <c r="V15" s="87" t="s">
        <v>503</v>
      </c>
      <c r="W15" s="81" t="s">
        <v>550</v>
      </c>
    </row>
    <row r="16" spans="1:23">
      <c r="A16" s="80" t="s">
        <v>288</v>
      </c>
      <c r="B16" s="84" t="s">
        <v>28</v>
      </c>
      <c r="F16" s="81"/>
      <c r="G16" s="32"/>
      <c r="H16" s="32"/>
      <c r="I16" s="32"/>
      <c r="J16" s="32"/>
      <c r="K16" s="81"/>
      <c r="P16" s="81" t="s">
        <v>988</v>
      </c>
      <c r="Q16" s="89" t="s">
        <v>984</v>
      </c>
    </row>
    <row r="17" spans="1:23">
      <c r="A17" s="80" t="s">
        <v>289</v>
      </c>
      <c r="B17" s="84" t="s">
        <v>29</v>
      </c>
      <c r="F17" s="81"/>
      <c r="G17" s="32"/>
      <c r="H17" s="32"/>
      <c r="I17" s="32"/>
      <c r="J17" s="32"/>
      <c r="K17" s="81"/>
      <c r="V17" s="389" t="s">
        <v>547</v>
      </c>
      <c r="W17" s="390"/>
    </row>
    <row r="18" spans="1:23">
      <c r="A18" s="80" t="s">
        <v>290</v>
      </c>
      <c r="B18" s="84" t="s">
        <v>30</v>
      </c>
      <c r="V18" s="391"/>
      <c r="W18" s="392"/>
    </row>
    <row r="19" spans="1:23">
      <c r="A19" s="80" t="s">
        <v>291</v>
      </c>
      <c r="B19" s="84" t="s">
        <v>31</v>
      </c>
      <c r="V19" s="393"/>
      <c r="W19" s="394"/>
    </row>
    <row r="20" spans="1:23">
      <c r="A20" s="80" t="s">
        <v>292</v>
      </c>
      <c r="B20" s="84" t="s">
        <v>32</v>
      </c>
    </row>
    <row r="21" spans="1:23">
      <c r="A21" s="80" t="s">
        <v>293</v>
      </c>
      <c r="B21" s="84" t="s">
        <v>33</v>
      </c>
    </row>
    <row r="22" spans="1:23">
      <c r="A22" s="80" t="s">
        <v>294</v>
      </c>
      <c r="B22" s="84" t="s">
        <v>34</v>
      </c>
    </row>
    <row r="23" spans="1:23">
      <c r="A23" s="80" t="s">
        <v>295</v>
      </c>
      <c r="B23" s="84" t="s">
        <v>35</v>
      </c>
    </row>
    <row r="24" spans="1:23">
      <c r="A24" s="80" t="s">
        <v>296</v>
      </c>
      <c r="B24" s="84" t="s">
        <v>36</v>
      </c>
    </row>
    <row r="25" spans="1:23">
      <c r="A25" s="80" t="s">
        <v>297</v>
      </c>
      <c r="B25" s="84" t="s">
        <v>37</v>
      </c>
    </row>
    <row r="26" spans="1:23">
      <c r="A26" s="80" t="s">
        <v>298</v>
      </c>
      <c r="B26" s="84" t="s">
        <v>38</v>
      </c>
    </row>
    <row r="27" spans="1:23">
      <c r="A27" s="80" t="s">
        <v>299</v>
      </c>
      <c r="B27" s="84" t="s">
        <v>39</v>
      </c>
    </row>
    <row r="28" spans="1:23">
      <c r="A28" s="80" t="s">
        <v>300</v>
      </c>
      <c r="B28" s="84" t="s">
        <v>40</v>
      </c>
    </row>
    <row r="29" spans="1:23">
      <c r="A29" s="80"/>
      <c r="B29" s="84"/>
    </row>
    <row r="30" spans="1:23">
      <c r="A30" s="80" t="s">
        <v>301</v>
      </c>
      <c r="B30" s="84" t="s">
        <v>41</v>
      </c>
    </row>
    <row r="31" spans="1:23">
      <c r="A31" s="80" t="s">
        <v>302</v>
      </c>
      <c r="B31" s="84" t="s">
        <v>42</v>
      </c>
    </row>
    <row r="32" spans="1:23">
      <c r="A32" s="80" t="s">
        <v>303</v>
      </c>
      <c r="B32" s="84" t="s">
        <v>43</v>
      </c>
    </row>
    <row r="33" spans="1:2">
      <c r="A33" s="80" t="s">
        <v>304</v>
      </c>
      <c r="B33" s="84" t="s">
        <v>44</v>
      </c>
    </row>
    <row r="34" spans="1:2">
      <c r="A34" s="80" t="s">
        <v>305</v>
      </c>
      <c r="B34" s="84" t="s">
        <v>45</v>
      </c>
    </row>
    <row r="35" spans="1:2">
      <c r="A35" s="80" t="s">
        <v>306</v>
      </c>
      <c r="B35" s="84" t="s">
        <v>46</v>
      </c>
    </row>
    <row r="36" spans="1:2">
      <c r="A36" s="80" t="s">
        <v>307</v>
      </c>
      <c r="B36" s="84" t="s">
        <v>47</v>
      </c>
    </row>
    <row r="37" spans="1:2">
      <c r="A37" s="80" t="s">
        <v>308</v>
      </c>
      <c r="B37" s="84" t="s">
        <v>48</v>
      </c>
    </row>
    <row r="38" spans="1:2">
      <c r="A38" s="80" t="s">
        <v>309</v>
      </c>
      <c r="B38" s="84" t="s">
        <v>49</v>
      </c>
    </row>
    <row r="39" spans="1:2">
      <c r="A39" s="80" t="s">
        <v>310</v>
      </c>
      <c r="B39" s="84" t="s">
        <v>50</v>
      </c>
    </row>
    <row r="40" spans="1:2">
      <c r="A40" s="80" t="s">
        <v>311</v>
      </c>
      <c r="B40" s="84" t="s">
        <v>51</v>
      </c>
    </row>
    <row r="41" spans="1:2">
      <c r="A41" s="80" t="s">
        <v>312</v>
      </c>
      <c r="B41" s="84" t="s">
        <v>52</v>
      </c>
    </row>
    <row r="42" spans="1:2">
      <c r="A42" s="80" t="s">
        <v>313</v>
      </c>
      <c r="B42" s="84" t="s">
        <v>53</v>
      </c>
    </row>
    <row r="43" spans="1:2">
      <c r="A43" s="80" t="s">
        <v>314</v>
      </c>
      <c r="B43" s="84" t="s">
        <v>54</v>
      </c>
    </row>
    <row r="44" spans="1:2">
      <c r="A44" s="80" t="s">
        <v>315</v>
      </c>
      <c r="B44" s="84" t="s">
        <v>55</v>
      </c>
    </row>
    <row r="45" spans="1:2">
      <c r="A45" s="80"/>
      <c r="B45" s="84"/>
    </row>
    <row r="46" spans="1:2">
      <c r="A46" s="80" t="s">
        <v>316</v>
      </c>
      <c r="B46" s="84" t="s">
        <v>56</v>
      </c>
    </row>
    <row r="47" spans="1:2">
      <c r="A47" s="80" t="s">
        <v>317</v>
      </c>
      <c r="B47" s="84" t="s">
        <v>57</v>
      </c>
    </row>
    <row r="48" spans="1:2">
      <c r="A48" s="80" t="s">
        <v>318</v>
      </c>
      <c r="B48" s="84" t="s">
        <v>58</v>
      </c>
    </row>
    <row r="49" spans="1:2">
      <c r="A49" s="80" t="s">
        <v>319</v>
      </c>
      <c r="B49" s="84" t="s">
        <v>59</v>
      </c>
    </row>
    <row r="50" spans="1:2">
      <c r="A50" s="80" t="s">
        <v>320</v>
      </c>
      <c r="B50" s="84" t="s">
        <v>60</v>
      </c>
    </row>
    <row r="51" spans="1:2">
      <c r="A51" s="80" t="s">
        <v>321</v>
      </c>
      <c r="B51" s="84" t="s">
        <v>61</v>
      </c>
    </row>
    <row r="52" spans="1:2">
      <c r="A52" s="80" t="s">
        <v>322</v>
      </c>
      <c r="B52" s="84" t="s">
        <v>62</v>
      </c>
    </row>
    <row r="53" spans="1:2">
      <c r="A53" s="80" t="s">
        <v>323</v>
      </c>
      <c r="B53" s="84" t="s">
        <v>63</v>
      </c>
    </row>
    <row r="54" spans="1:2">
      <c r="A54" s="80" t="s">
        <v>324</v>
      </c>
      <c r="B54" s="84" t="s">
        <v>64</v>
      </c>
    </row>
    <row r="55" spans="1:2">
      <c r="A55" s="80" t="s">
        <v>325</v>
      </c>
      <c r="B55" s="84" t="s">
        <v>65</v>
      </c>
    </row>
    <row r="56" spans="1:2">
      <c r="A56" s="80" t="s">
        <v>326</v>
      </c>
      <c r="B56" s="84" t="s">
        <v>66</v>
      </c>
    </row>
    <row r="57" spans="1:2">
      <c r="A57" s="80" t="s">
        <v>327</v>
      </c>
      <c r="B57" s="84" t="s">
        <v>67</v>
      </c>
    </row>
    <row r="58" spans="1:2">
      <c r="A58" s="80" t="s">
        <v>328</v>
      </c>
      <c r="B58" s="84" t="s">
        <v>68</v>
      </c>
    </row>
    <row r="59" spans="1:2">
      <c r="A59" s="80" t="s">
        <v>329</v>
      </c>
      <c r="B59" s="84" t="s">
        <v>69</v>
      </c>
    </row>
    <row r="60" spans="1:2">
      <c r="A60" s="80" t="s">
        <v>330</v>
      </c>
      <c r="B60" s="84" t="s">
        <v>70</v>
      </c>
    </row>
    <row r="61" spans="1:2">
      <c r="A61" s="80" t="s">
        <v>331</v>
      </c>
      <c r="B61" s="84" t="s">
        <v>71</v>
      </c>
    </row>
    <row r="62" spans="1:2">
      <c r="A62" s="80" t="s">
        <v>332</v>
      </c>
      <c r="B62" s="84" t="s">
        <v>72</v>
      </c>
    </row>
    <row r="63" spans="1:2">
      <c r="A63" s="80" t="s">
        <v>333</v>
      </c>
      <c r="B63" s="84" t="s">
        <v>73</v>
      </c>
    </row>
    <row r="64" spans="1:2">
      <c r="A64" s="80" t="s">
        <v>334</v>
      </c>
      <c r="B64" s="84" t="s">
        <v>74</v>
      </c>
    </row>
    <row r="65" spans="1:2">
      <c r="A65" s="80" t="s">
        <v>335</v>
      </c>
      <c r="B65" s="84" t="s">
        <v>75</v>
      </c>
    </row>
    <row r="66" spans="1:2">
      <c r="A66" s="80" t="s">
        <v>336</v>
      </c>
      <c r="B66" s="84" t="s">
        <v>76</v>
      </c>
    </row>
    <row r="67" spans="1:2">
      <c r="A67" s="80" t="s">
        <v>337</v>
      </c>
      <c r="B67" s="84" t="s">
        <v>77</v>
      </c>
    </row>
    <row r="68" spans="1:2">
      <c r="A68" s="80" t="s">
        <v>338</v>
      </c>
      <c r="B68" s="84" t="s">
        <v>78</v>
      </c>
    </row>
    <row r="69" spans="1:2">
      <c r="A69" s="80" t="s">
        <v>339</v>
      </c>
      <c r="B69" s="84" t="s">
        <v>79</v>
      </c>
    </row>
    <row r="70" spans="1:2">
      <c r="A70" s="80" t="s">
        <v>340</v>
      </c>
      <c r="B70" s="84" t="s">
        <v>80</v>
      </c>
    </row>
    <row r="71" spans="1:2">
      <c r="A71" s="80" t="s">
        <v>341</v>
      </c>
      <c r="B71" s="84" t="s">
        <v>81</v>
      </c>
    </row>
    <row r="72" spans="1:2">
      <c r="A72" s="80" t="s">
        <v>342</v>
      </c>
      <c r="B72" s="84" t="s">
        <v>82</v>
      </c>
    </row>
    <row r="73" spans="1:2">
      <c r="A73" s="80" t="s">
        <v>343</v>
      </c>
      <c r="B73" s="84" t="s">
        <v>83</v>
      </c>
    </row>
    <row r="74" spans="1:2">
      <c r="A74" s="80"/>
      <c r="B74" s="84"/>
    </row>
    <row r="75" spans="1:2">
      <c r="A75" s="80"/>
      <c r="B75" s="84"/>
    </row>
    <row r="76" spans="1:2">
      <c r="A76" s="80" t="s">
        <v>344</v>
      </c>
      <c r="B76" s="84" t="s">
        <v>84</v>
      </c>
    </row>
    <row r="77" spans="1:2">
      <c r="A77" s="80" t="s">
        <v>345</v>
      </c>
      <c r="B77" s="84" t="s">
        <v>85</v>
      </c>
    </row>
    <row r="78" spans="1:2">
      <c r="A78" s="80" t="s">
        <v>346</v>
      </c>
      <c r="B78" s="84" t="s">
        <v>86</v>
      </c>
    </row>
    <row r="79" spans="1:2">
      <c r="A79" s="80" t="s">
        <v>347</v>
      </c>
      <c r="B79" s="84" t="s">
        <v>87</v>
      </c>
    </row>
    <row r="80" spans="1:2">
      <c r="A80" s="80" t="s">
        <v>348</v>
      </c>
      <c r="B80" s="84" t="s">
        <v>504</v>
      </c>
    </row>
    <row r="81" spans="1:2">
      <c r="A81" s="80" t="s">
        <v>349</v>
      </c>
      <c r="B81" s="84" t="s">
        <v>88</v>
      </c>
    </row>
    <row r="82" spans="1:2">
      <c r="A82" s="80" t="s">
        <v>350</v>
      </c>
      <c r="B82" s="84" t="s">
        <v>89</v>
      </c>
    </row>
    <row r="83" spans="1:2">
      <c r="A83" s="80" t="s">
        <v>351</v>
      </c>
      <c r="B83" s="84" t="s">
        <v>90</v>
      </c>
    </row>
    <row r="84" spans="1:2">
      <c r="A84" s="80" t="s">
        <v>352</v>
      </c>
      <c r="B84" s="84" t="s">
        <v>91</v>
      </c>
    </row>
    <row r="85" spans="1:2">
      <c r="A85" s="80" t="s">
        <v>353</v>
      </c>
      <c r="B85" s="84" t="s">
        <v>92</v>
      </c>
    </row>
    <row r="86" spans="1:2">
      <c r="A86" s="80" t="s">
        <v>354</v>
      </c>
      <c r="B86" s="84" t="s">
        <v>93</v>
      </c>
    </row>
    <row r="87" spans="1:2">
      <c r="A87" s="80"/>
      <c r="B87" s="84"/>
    </row>
    <row r="88" spans="1:2">
      <c r="A88" s="80" t="s">
        <v>355</v>
      </c>
      <c r="B88" s="84" t="s">
        <v>94</v>
      </c>
    </row>
    <row r="89" spans="1:2">
      <c r="A89" s="80" t="s">
        <v>356</v>
      </c>
      <c r="B89" s="84" t="s">
        <v>95</v>
      </c>
    </row>
    <row r="90" spans="1:2">
      <c r="A90" s="80" t="s">
        <v>357</v>
      </c>
      <c r="B90" s="84" t="s">
        <v>96</v>
      </c>
    </row>
    <row r="91" spans="1:2">
      <c r="A91" s="80" t="s">
        <v>358</v>
      </c>
      <c r="B91" s="84" t="s">
        <v>97</v>
      </c>
    </row>
    <row r="92" spans="1:2">
      <c r="A92" s="80" t="s">
        <v>360</v>
      </c>
      <c r="B92" s="84" t="s">
        <v>98</v>
      </c>
    </row>
    <row r="93" spans="1:2">
      <c r="A93" s="80" t="s">
        <v>361</v>
      </c>
      <c r="B93" s="84" t="s">
        <v>99</v>
      </c>
    </row>
    <row r="94" spans="1:2">
      <c r="A94" s="80" t="s">
        <v>362</v>
      </c>
      <c r="B94" s="84" t="s">
        <v>100</v>
      </c>
    </row>
    <row r="95" spans="1:2">
      <c r="A95" s="80" t="s">
        <v>363</v>
      </c>
      <c r="B95" s="84" t="s">
        <v>101</v>
      </c>
    </row>
    <row r="96" spans="1:2">
      <c r="A96" s="80" t="s">
        <v>364</v>
      </c>
      <c r="B96" s="84" t="s">
        <v>102</v>
      </c>
    </row>
    <row r="97" spans="1:2">
      <c r="A97" s="80" t="s">
        <v>365</v>
      </c>
      <c r="B97" s="84" t="s">
        <v>103</v>
      </c>
    </row>
    <row r="98" spans="1:2">
      <c r="A98" s="80" t="s">
        <v>1010</v>
      </c>
      <c r="B98" s="84" t="s">
        <v>104</v>
      </c>
    </row>
    <row r="99" spans="1:2">
      <c r="A99" s="80" t="s">
        <v>367</v>
      </c>
      <c r="B99" s="84" t="s">
        <v>105</v>
      </c>
    </row>
    <row r="100" spans="1:2">
      <c r="A100" s="80" t="s">
        <v>368</v>
      </c>
      <c r="B100" s="84" t="s">
        <v>106</v>
      </c>
    </row>
    <row r="101" spans="1:2">
      <c r="A101" s="80" t="s">
        <v>369</v>
      </c>
      <c r="B101" s="84" t="s">
        <v>107</v>
      </c>
    </row>
    <row r="102" spans="1:2">
      <c r="A102" s="80" t="s">
        <v>370</v>
      </c>
      <c r="B102" s="84" t="s">
        <v>108</v>
      </c>
    </row>
    <row r="103" spans="1:2">
      <c r="A103" s="80" t="s">
        <v>371</v>
      </c>
      <c r="B103" s="84" t="s">
        <v>109</v>
      </c>
    </row>
    <row r="104" spans="1:2">
      <c r="A104" s="80" t="s">
        <v>372</v>
      </c>
      <c r="B104" s="84" t="s">
        <v>110</v>
      </c>
    </row>
    <row r="105" spans="1:2">
      <c r="A105" s="80"/>
      <c r="B105" s="84"/>
    </row>
    <row r="106" spans="1:2">
      <c r="A106" s="80" t="s">
        <v>374</v>
      </c>
      <c r="B106" s="84" t="s">
        <v>111</v>
      </c>
    </row>
    <row r="107" spans="1:2">
      <c r="A107" s="80" t="s">
        <v>375</v>
      </c>
      <c r="B107" s="84" t="s">
        <v>112</v>
      </c>
    </row>
    <row r="108" spans="1:2">
      <c r="A108" s="80" t="s">
        <v>376</v>
      </c>
      <c r="B108" s="84" t="s">
        <v>113</v>
      </c>
    </row>
    <row r="109" spans="1:2">
      <c r="A109" s="80" t="s">
        <v>377</v>
      </c>
      <c r="B109" s="84" t="s">
        <v>114</v>
      </c>
    </row>
    <row r="110" spans="1:2">
      <c r="A110" s="80" t="s">
        <v>378</v>
      </c>
      <c r="B110" s="84" t="s">
        <v>115</v>
      </c>
    </row>
    <row r="111" spans="1:2">
      <c r="A111" s="80" t="s">
        <v>379</v>
      </c>
      <c r="B111" s="84" t="s">
        <v>116</v>
      </c>
    </row>
    <row r="112" spans="1:2">
      <c r="A112" s="80"/>
      <c r="B112" s="84"/>
    </row>
    <row r="113" spans="1:2">
      <c r="A113" s="80" t="s">
        <v>381</v>
      </c>
      <c r="B113" s="84" t="s">
        <v>117</v>
      </c>
    </row>
    <row r="114" spans="1:2">
      <c r="A114" s="80" t="s">
        <v>382</v>
      </c>
      <c r="B114" s="84" t="s">
        <v>118</v>
      </c>
    </row>
    <row r="115" spans="1:2">
      <c r="A115" s="80" t="s">
        <v>383</v>
      </c>
      <c r="B115" s="84" t="s">
        <v>119</v>
      </c>
    </row>
    <row r="116" spans="1:2">
      <c r="A116" s="80" t="s">
        <v>384</v>
      </c>
      <c r="B116" s="84" t="s">
        <v>120</v>
      </c>
    </row>
    <row r="117" spans="1:2">
      <c r="A117" s="80"/>
      <c r="B117" s="84"/>
    </row>
    <row r="118" spans="1:2">
      <c r="A118" s="80" t="s">
        <v>386</v>
      </c>
      <c r="B118" s="84" t="s">
        <v>121</v>
      </c>
    </row>
    <row r="119" spans="1:2">
      <c r="A119" s="80" t="s">
        <v>387</v>
      </c>
      <c r="B119" s="84" t="s">
        <v>122</v>
      </c>
    </row>
    <row r="120" spans="1:2">
      <c r="A120" s="80" t="s">
        <v>388</v>
      </c>
      <c r="B120" s="84" t="s">
        <v>123</v>
      </c>
    </row>
    <row r="121" spans="1:2">
      <c r="A121" s="80" t="s">
        <v>389</v>
      </c>
      <c r="B121" s="84" t="s">
        <v>124</v>
      </c>
    </row>
    <row r="122" spans="1:2">
      <c r="A122" s="80" t="s">
        <v>390</v>
      </c>
      <c r="B122" s="84" t="s">
        <v>125</v>
      </c>
    </row>
    <row r="123" spans="1:2">
      <c r="A123" s="80"/>
      <c r="B123" s="84"/>
    </row>
    <row r="124" spans="1:2">
      <c r="A124" s="80" t="s">
        <v>392</v>
      </c>
      <c r="B124" s="84" t="s">
        <v>126</v>
      </c>
    </row>
    <row r="125" spans="1:2">
      <c r="A125" s="80"/>
      <c r="B125" s="84"/>
    </row>
    <row r="126" spans="1:2">
      <c r="A126" s="80" t="s">
        <v>394</v>
      </c>
      <c r="B126" s="84" t="s">
        <v>127</v>
      </c>
    </row>
    <row r="127" spans="1:2">
      <c r="A127" s="80" t="s">
        <v>395</v>
      </c>
      <c r="B127" s="84" t="s">
        <v>128</v>
      </c>
    </row>
    <row r="128" spans="1:2">
      <c r="A128" s="80" t="s">
        <v>396</v>
      </c>
      <c r="B128" s="84" t="s">
        <v>129</v>
      </c>
    </row>
    <row r="129" spans="1:2">
      <c r="A129" s="80"/>
      <c r="B129" s="84"/>
    </row>
    <row r="130" spans="1:2">
      <c r="A130" s="80" t="s">
        <v>398</v>
      </c>
      <c r="B130" s="84" t="s">
        <v>130</v>
      </c>
    </row>
    <row r="131" spans="1:2">
      <c r="A131" s="80"/>
      <c r="B131" s="84"/>
    </row>
    <row r="132" spans="1:2">
      <c r="A132" s="80"/>
      <c r="B132" s="84"/>
    </row>
    <row r="133" spans="1:2">
      <c r="A133" s="80" t="s">
        <v>401</v>
      </c>
      <c r="B133" s="84" t="s">
        <v>131</v>
      </c>
    </row>
    <row r="134" spans="1:2">
      <c r="A134" s="80"/>
      <c r="B134" s="84"/>
    </row>
    <row r="135" spans="1:2">
      <c r="A135" s="80"/>
      <c r="B135" s="84"/>
    </row>
    <row r="136" spans="1:2">
      <c r="A136" s="80" t="s">
        <v>404</v>
      </c>
      <c r="B136" s="84" t="s">
        <v>132</v>
      </c>
    </row>
    <row r="137" spans="1:2">
      <c r="A137" s="80"/>
      <c r="B137" s="84"/>
    </row>
    <row r="138" spans="1:2">
      <c r="A138" s="80" t="s">
        <v>406</v>
      </c>
      <c r="B138" s="84" t="s">
        <v>133</v>
      </c>
    </row>
    <row r="139" spans="1:2">
      <c r="A139" s="80"/>
      <c r="B139" s="84"/>
    </row>
    <row r="140" spans="1:2">
      <c r="A140" s="80" t="s">
        <v>408</v>
      </c>
      <c r="B140" s="84" t="s">
        <v>134</v>
      </c>
    </row>
    <row r="141" spans="1:2">
      <c r="A141" s="80" t="s">
        <v>409</v>
      </c>
      <c r="B141" s="84" t="s">
        <v>135</v>
      </c>
    </row>
    <row r="142" spans="1:2">
      <c r="A142" s="80" t="s">
        <v>410</v>
      </c>
      <c r="B142" s="84" t="s">
        <v>136</v>
      </c>
    </row>
    <row r="143" spans="1:2">
      <c r="A143" s="80" t="s">
        <v>411</v>
      </c>
      <c r="B143" s="84" t="s">
        <v>137</v>
      </c>
    </row>
    <row r="144" spans="1:2">
      <c r="A144" s="80" t="s">
        <v>412</v>
      </c>
      <c r="B144" s="84" t="s">
        <v>138</v>
      </c>
    </row>
    <row r="145" spans="1:2">
      <c r="A145" s="80" t="s">
        <v>413</v>
      </c>
      <c r="B145" s="84" t="s">
        <v>139</v>
      </c>
    </row>
    <row r="146" spans="1:2">
      <c r="A146" s="80" t="s">
        <v>414</v>
      </c>
      <c r="B146" s="84" t="s">
        <v>140</v>
      </c>
    </row>
    <row r="147" spans="1:2">
      <c r="A147" s="80" t="s">
        <v>415</v>
      </c>
      <c r="B147" s="84" t="s">
        <v>141</v>
      </c>
    </row>
    <row r="148" spans="1:2">
      <c r="A148" s="80" t="s">
        <v>416</v>
      </c>
      <c r="B148" s="84" t="s">
        <v>142</v>
      </c>
    </row>
    <row r="149" spans="1:2">
      <c r="A149" s="80" t="s">
        <v>417</v>
      </c>
      <c r="B149" s="84" t="s">
        <v>143</v>
      </c>
    </row>
    <row r="150" spans="1:2">
      <c r="A150" s="80" t="s">
        <v>418</v>
      </c>
      <c r="B150" s="84" t="s">
        <v>144</v>
      </c>
    </row>
    <row r="151" spans="1:2">
      <c r="A151" s="80"/>
      <c r="B151" s="84"/>
    </row>
    <row r="152" spans="1:2">
      <c r="A152" s="80" t="s">
        <v>420</v>
      </c>
      <c r="B152" s="84" t="s">
        <v>145</v>
      </c>
    </row>
    <row r="153" spans="1:2">
      <c r="A153" s="80" t="s">
        <v>421</v>
      </c>
      <c r="B153" s="84" t="s">
        <v>146</v>
      </c>
    </row>
    <row r="154" spans="1:2">
      <c r="A154" s="80" t="s">
        <v>422</v>
      </c>
      <c r="B154" s="84" t="s">
        <v>147</v>
      </c>
    </row>
    <row r="155" spans="1:2">
      <c r="A155" s="80" t="s">
        <v>423</v>
      </c>
      <c r="B155" s="84" t="s">
        <v>148</v>
      </c>
    </row>
    <row r="156" spans="1:2">
      <c r="A156" s="80"/>
      <c r="B156" s="84"/>
    </row>
    <row r="157" spans="1:2">
      <c r="A157" s="80" t="s">
        <v>425</v>
      </c>
      <c r="B157" s="84" t="s">
        <v>149</v>
      </c>
    </row>
    <row r="158" spans="1:2">
      <c r="A158" s="80" t="s">
        <v>426</v>
      </c>
      <c r="B158" s="84" t="s">
        <v>150</v>
      </c>
    </row>
    <row r="159" spans="1:2">
      <c r="A159" s="80" t="s">
        <v>427</v>
      </c>
      <c r="B159" s="84" t="s">
        <v>151</v>
      </c>
    </row>
    <row r="160" spans="1:2">
      <c r="A160" s="80" t="s">
        <v>428</v>
      </c>
      <c r="B160" s="84" t="s">
        <v>152</v>
      </c>
    </row>
    <row r="161" spans="1:2">
      <c r="A161" s="80" t="s">
        <v>429</v>
      </c>
      <c r="B161" s="84" t="s">
        <v>153</v>
      </c>
    </row>
    <row r="162" spans="1:2">
      <c r="A162" s="80" t="s">
        <v>430</v>
      </c>
      <c r="B162" s="84" t="s">
        <v>154</v>
      </c>
    </row>
    <row r="163" spans="1:2">
      <c r="A163" s="80"/>
      <c r="B163" s="84"/>
    </row>
    <row r="164" spans="1:2">
      <c r="A164" s="80"/>
      <c r="B164" s="84"/>
    </row>
    <row r="165" spans="1:2">
      <c r="A165" s="80" t="s">
        <v>433</v>
      </c>
      <c r="B165" s="84" t="s">
        <v>155</v>
      </c>
    </row>
    <row r="166" spans="1:2">
      <c r="A166" s="80" t="s">
        <v>434</v>
      </c>
      <c r="B166" s="84" t="s">
        <v>156</v>
      </c>
    </row>
    <row r="167" spans="1:2">
      <c r="A167" s="80" t="s">
        <v>435</v>
      </c>
      <c r="B167" s="84" t="s">
        <v>157</v>
      </c>
    </row>
    <row r="168" spans="1:2">
      <c r="A168" s="80"/>
      <c r="B168" s="84"/>
    </row>
    <row r="169" spans="1:2">
      <c r="A169" s="80" t="s">
        <v>437</v>
      </c>
      <c r="B169" s="84" t="s">
        <v>158</v>
      </c>
    </row>
    <row r="170" spans="1:2">
      <c r="A170" s="80"/>
      <c r="B170" s="84"/>
    </row>
    <row r="171" spans="1:2">
      <c r="A171" s="80" t="s">
        <v>439</v>
      </c>
      <c r="B171" s="84" t="s">
        <v>159</v>
      </c>
    </row>
    <row r="172" spans="1:2">
      <c r="A172" s="80" t="s">
        <v>440</v>
      </c>
      <c r="B172" s="84" t="s">
        <v>160</v>
      </c>
    </row>
    <row r="173" spans="1:2">
      <c r="A173" s="80" t="s">
        <v>441</v>
      </c>
      <c r="B173" s="84" t="s">
        <v>161</v>
      </c>
    </row>
    <row r="174" spans="1:2">
      <c r="A174" s="80"/>
      <c r="B174" s="84"/>
    </row>
    <row r="175" spans="1:2">
      <c r="A175" s="80" t="s">
        <v>443</v>
      </c>
      <c r="B175" s="84" t="s">
        <v>162</v>
      </c>
    </row>
    <row r="176" spans="1:2">
      <c r="A176" s="80" t="s">
        <v>444</v>
      </c>
      <c r="B176" s="84" t="s">
        <v>163</v>
      </c>
    </row>
    <row r="177" spans="1:2">
      <c r="A177" s="80" t="s">
        <v>445</v>
      </c>
      <c r="B177" s="84" t="s">
        <v>164</v>
      </c>
    </row>
    <row r="178" spans="1:2">
      <c r="A178" s="80" t="s">
        <v>446</v>
      </c>
      <c r="B178" s="84" t="s">
        <v>165</v>
      </c>
    </row>
    <row r="179" spans="1:2">
      <c r="A179" s="80" t="s">
        <v>447</v>
      </c>
      <c r="B179" s="84" t="s">
        <v>166</v>
      </c>
    </row>
    <row r="180" spans="1:2">
      <c r="A180" s="80" t="s">
        <v>448</v>
      </c>
      <c r="B180" s="84" t="s">
        <v>167</v>
      </c>
    </row>
    <row r="181" spans="1:2">
      <c r="A181" s="80"/>
      <c r="B181" s="84"/>
    </row>
    <row r="182" spans="1:2">
      <c r="A182" s="80" t="s">
        <v>450</v>
      </c>
      <c r="B182" s="84" t="s">
        <v>168</v>
      </c>
    </row>
    <row r="183" spans="1:2">
      <c r="A183" s="80"/>
      <c r="B183" s="84"/>
    </row>
    <row r="184" spans="1:2">
      <c r="A184" s="80" t="s">
        <v>452</v>
      </c>
      <c r="B184" s="84" t="s">
        <v>169</v>
      </c>
    </row>
    <row r="185" spans="1:2">
      <c r="A185" s="80" t="s">
        <v>453</v>
      </c>
      <c r="B185" s="84" t="s">
        <v>170</v>
      </c>
    </row>
    <row r="186" spans="1:2">
      <c r="A186" s="80" t="s">
        <v>454</v>
      </c>
      <c r="B186" s="84" t="s">
        <v>171</v>
      </c>
    </row>
    <row r="187" spans="1:2">
      <c r="A187" s="80" t="s">
        <v>455</v>
      </c>
      <c r="B187" s="84" t="s">
        <v>172</v>
      </c>
    </row>
    <row r="188" spans="1:2">
      <c r="A188" s="80" t="s">
        <v>456</v>
      </c>
      <c r="B188" s="84" t="s">
        <v>173</v>
      </c>
    </row>
    <row r="189" spans="1:2">
      <c r="A189" s="80" t="s">
        <v>457</v>
      </c>
      <c r="B189" s="84" t="s">
        <v>174</v>
      </c>
    </row>
    <row r="190" spans="1:2">
      <c r="A190" s="80"/>
      <c r="B190" s="84"/>
    </row>
    <row r="191" spans="1:2">
      <c r="A191" s="80"/>
      <c r="B191" s="84"/>
    </row>
    <row r="192" spans="1:2">
      <c r="A192" s="80" t="s">
        <v>460</v>
      </c>
      <c r="B192" s="84" t="s">
        <v>175</v>
      </c>
    </row>
    <row r="193" spans="1:2">
      <c r="A193" s="80" t="s">
        <v>461</v>
      </c>
      <c r="B193" s="84" t="s">
        <v>176</v>
      </c>
    </row>
    <row r="194" spans="1:2">
      <c r="A194" s="80" t="s">
        <v>462</v>
      </c>
      <c r="B194" s="84" t="s">
        <v>177</v>
      </c>
    </row>
    <row r="195" spans="1:2">
      <c r="A195" s="80" t="s">
        <v>463</v>
      </c>
      <c r="B195" s="84" t="s">
        <v>178</v>
      </c>
    </row>
    <row r="196" spans="1:2">
      <c r="A196" s="80" t="s">
        <v>464</v>
      </c>
      <c r="B196" s="84" t="s">
        <v>179</v>
      </c>
    </row>
    <row r="197" spans="1:2">
      <c r="A197" s="80" t="s">
        <v>465</v>
      </c>
      <c r="B197" s="84" t="s">
        <v>180</v>
      </c>
    </row>
    <row r="198" spans="1:2">
      <c r="A198" s="80"/>
      <c r="B198" s="84"/>
    </row>
    <row r="199" spans="1:2">
      <c r="A199" s="80"/>
      <c r="B199" s="84"/>
    </row>
    <row r="200" spans="1:2">
      <c r="A200" s="80"/>
      <c r="B200" s="84"/>
    </row>
    <row r="201" spans="1:2">
      <c r="A201" s="80"/>
      <c r="B201" s="84"/>
    </row>
    <row r="202" spans="1:2">
      <c r="A202" s="80" t="s">
        <v>470</v>
      </c>
      <c r="B202" s="84" t="s">
        <v>181</v>
      </c>
    </row>
    <row r="203" spans="1:2">
      <c r="A203" s="80" t="s">
        <v>471</v>
      </c>
      <c r="B203" s="84" t="s">
        <v>182</v>
      </c>
    </row>
    <row r="204" spans="1:2">
      <c r="A204" s="80" t="s">
        <v>472</v>
      </c>
      <c r="B204" s="84" t="s">
        <v>183</v>
      </c>
    </row>
    <row r="205" spans="1:2">
      <c r="A205" s="82" t="s">
        <v>473</v>
      </c>
      <c r="B205" s="84" t="s">
        <v>184</v>
      </c>
    </row>
    <row r="206" spans="1:2">
      <c r="A206" s="162" t="s">
        <v>505</v>
      </c>
      <c r="B206" s="84" t="s">
        <v>185</v>
      </c>
    </row>
    <row r="207" spans="1:2">
      <c r="A207" s="162" t="s">
        <v>506</v>
      </c>
      <c r="B207" s="84" t="s">
        <v>186</v>
      </c>
    </row>
    <row r="208" spans="1:2">
      <c r="A208" s="162" t="s">
        <v>507</v>
      </c>
      <c r="B208" s="84" t="s">
        <v>187</v>
      </c>
    </row>
    <row r="209" spans="1:2">
      <c r="A209" s="162" t="s">
        <v>548</v>
      </c>
      <c r="B209" s="84" t="s">
        <v>188</v>
      </c>
    </row>
    <row r="210" spans="1:2">
      <c r="A210" s="162" t="s">
        <v>990</v>
      </c>
      <c r="B210" s="84" t="s">
        <v>989</v>
      </c>
    </row>
    <row r="211" spans="1:2">
      <c r="A211" s="162" t="s">
        <v>992</v>
      </c>
      <c r="B211" s="84" t="s">
        <v>991</v>
      </c>
    </row>
    <row r="212" spans="1:2">
      <c r="A212" s="163" t="s">
        <v>995</v>
      </c>
      <c r="B212" s="84" t="s">
        <v>993</v>
      </c>
    </row>
    <row r="213" spans="1:2">
      <c r="A213" s="163" t="s">
        <v>996</v>
      </c>
      <c r="B213" s="84" t="s">
        <v>994</v>
      </c>
    </row>
    <row r="214" spans="1:2">
      <c r="A214" s="163" t="s">
        <v>1017</v>
      </c>
      <c r="B214" s="84" t="s">
        <v>1016</v>
      </c>
    </row>
  </sheetData>
  <sheetProtection algorithmName="SHA-512" hashValue="8ixqnR0knDvp4Qm6kOBA64lolkryi68gfHlaV69fBD8EZ3cKg31DD4kIhgQLm4Rt2kgOD5LeRpe5eK3bQbuTZA==" saltValue="gQp21IUEKHZa/T3grEhHLg==" spinCount="100000" sheet="1" objects="1" scenarios="1"/>
  <autoFilter ref="A1:B214"/>
  <mergeCells count="1">
    <mergeCell ref="V17:W19"/>
  </mergeCells>
  <phoneticPr fontId="17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"/>
  <sheetViews>
    <sheetView workbookViewId="0">
      <selection activeCell="A2" sqref="A2"/>
    </sheetView>
  </sheetViews>
  <sheetFormatPr defaultRowHeight="13.5"/>
  <cols>
    <col min="1" max="1" width="12.125" customWidth="1"/>
    <col min="2" max="2" width="77" customWidth="1"/>
  </cols>
  <sheetData>
    <row r="1" spans="1:2">
      <c r="A1">
        <v>2015</v>
      </c>
      <c r="B1" t="s">
        <v>1018</v>
      </c>
    </row>
  </sheetData>
  <sheetProtection algorithmName="SHA-512" hashValue="wEjbfOiuSDJfLZZv4GAKJTYfCtlrC/ar+3QRdjc5AI12NqxPRseWAVb8CIVS2yLT0e6w51Hzqpl8U/davCvfVw==" saltValue="LM2cbPy2/z3UkPSXWmSHxg==" spinCount="100000" sheet="1" objects="1" scenarios="1"/>
  <phoneticPr fontId="61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5"/>
  <sheetViews>
    <sheetView zoomScaleNormal="100" workbookViewId="0">
      <pane ySplit="1" topLeftCell="A2" activePane="bottomLeft" state="frozen"/>
      <selection activeCell="F2" sqref="F2:F51"/>
      <selection pane="bottomLeft" activeCell="G4" sqref="G4"/>
    </sheetView>
  </sheetViews>
  <sheetFormatPr defaultColWidth="11" defaultRowHeight="14.25"/>
  <cols>
    <col min="1" max="1" width="3.75" style="87" bestFit="1" customWidth="1"/>
    <col min="2" max="3" width="15.625" style="87" customWidth="1"/>
    <col min="4" max="4" width="5.5" style="87" customWidth="1"/>
    <col min="5" max="5" width="6.5" style="87" bestFit="1" customWidth="1"/>
    <col min="6" max="6" width="7.25" style="87" bestFit="1" customWidth="1"/>
    <col min="7" max="7" width="5.5" style="87" bestFit="1" customWidth="1"/>
    <col min="8" max="8" width="13.625" style="87" customWidth="1"/>
    <col min="9" max="9" width="13.5" style="87" bestFit="1" customWidth="1"/>
    <col min="10" max="16384" width="11" style="87"/>
  </cols>
  <sheetData>
    <row r="1" spans="1:12">
      <c r="A1" s="128" t="s">
        <v>564</v>
      </c>
      <c r="B1" s="128" t="s">
        <v>565</v>
      </c>
      <c r="C1" s="128" t="s">
        <v>566</v>
      </c>
      <c r="D1" s="128" t="s">
        <v>567</v>
      </c>
      <c r="E1" s="128" t="s">
        <v>568</v>
      </c>
      <c r="F1" s="128" t="s">
        <v>569</v>
      </c>
      <c r="G1" s="128" t="s">
        <v>570</v>
      </c>
      <c r="H1" s="128" t="s">
        <v>228</v>
      </c>
      <c r="I1" s="128" t="s">
        <v>231</v>
      </c>
    </row>
    <row r="2" spans="1:12">
      <c r="A2" s="128"/>
      <c r="B2" s="128" t="str">
        <f>CONCATENATE(入力用!B16,入力用!C16)</f>
        <v/>
      </c>
      <c r="C2" s="128">
        <f>入力用!D16</f>
        <v>0</v>
      </c>
      <c r="D2" s="128" t="e">
        <f>入力用!F16</f>
        <v>#N/A</v>
      </c>
      <c r="E2" s="128" t="s">
        <v>571</v>
      </c>
      <c r="F2" s="128" t="str">
        <f>基本データ!$C$18</f>
        <v>ｺｰﾄﾞが出ます</v>
      </c>
      <c r="G2" s="129">
        <f>入力用!G16</f>
        <v>0</v>
      </c>
      <c r="H2" s="128" t="e">
        <f>入力用!T16</f>
        <v>#N/A</v>
      </c>
      <c r="I2" s="128" t="e">
        <f>入力用!AG16</f>
        <v>#N/A</v>
      </c>
    </row>
    <row r="3" spans="1:12">
      <c r="A3" s="128"/>
      <c r="B3" s="128" t="str">
        <f>CONCATENATE(入力用!B17,入力用!C17)</f>
        <v/>
      </c>
      <c r="C3" s="128">
        <f>入力用!D17</f>
        <v>0</v>
      </c>
      <c r="D3" s="128" t="e">
        <f>入力用!F17</f>
        <v>#N/A</v>
      </c>
      <c r="E3" s="128" t="s">
        <v>571</v>
      </c>
      <c r="F3" s="128" t="str">
        <f>基本データ!$C$18</f>
        <v>ｺｰﾄﾞが出ます</v>
      </c>
      <c r="G3" s="129">
        <f>入力用!G17</f>
        <v>0</v>
      </c>
      <c r="H3" s="128" t="e">
        <f>入力用!T17</f>
        <v>#N/A</v>
      </c>
      <c r="I3" s="128" t="e">
        <f>入力用!AG17</f>
        <v>#N/A</v>
      </c>
    </row>
    <row r="4" spans="1:12">
      <c r="A4" s="128"/>
      <c r="B4" s="128" t="str">
        <f>CONCATENATE(入力用!B18,入力用!C18)</f>
        <v/>
      </c>
      <c r="C4" s="128">
        <f>入力用!D18</f>
        <v>0</v>
      </c>
      <c r="D4" s="128" t="e">
        <f>入力用!F18</f>
        <v>#N/A</v>
      </c>
      <c r="E4" s="128" t="s">
        <v>571</v>
      </c>
      <c r="F4" s="128" t="str">
        <f>基本データ!$C$18</f>
        <v>ｺｰﾄﾞが出ます</v>
      </c>
      <c r="G4" s="129">
        <f>入力用!G18</f>
        <v>0</v>
      </c>
      <c r="H4" s="128" t="e">
        <f>入力用!T18</f>
        <v>#N/A</v>
      </c>
      <c r="I4" s="128" t="e">
        <f>入力用!AG18</f>
        <v>#N/A</v>
      </c>
    </row>
    <row r="5" spans="1:12">
      <c r="A5" s="128"/>
      <c r="B5" s="128" t="str">
        <f>CONCATENATE(入力用!B19,入力用!C19)</f>
        <v/>
      </c>
      <c r="C5" s="128">
        <f>入力用!D19</f>
        <v>0</v>
      </c>
      <c r="D5" s="128" t="e">
        <f>入力用!F19</f>
        <v>#N/A</v>
      </c>
      <c r="E5" s="128" t="s">
        <v>571</v>
      </c>
      <c r="F5" s="128" t="str">
        <f>基本データ!$C$18</f>
        <v>ｺｰﾄﾞが出ます</v>
      </c>
      <c r="G5" s="129">
        <f>入力用!G19</f>
        <v>0</v>
      </c>
      <c r="H5" s="128" t="e">
        <f>入力用!T19</f>
        <v>#N/A</v>
      </c>
      <c r="I5" s="128" t="e">
        <f>入力用!AG19</f>
        <v>#N/A</v>
      </c>
    </row>
    <row r="6" spans="1:12">
      <c r="A6" s="128"/>
      <c r="B6" s="128" t="str">
        <f>CONCATENATE(入力用!B20,入力用!C20)</f>
        <v/>
      </c>
      <c r="C6" s="128">
        <f>入力用!D20</f>
        <v>0</v>
      </c>
      <c r="D6" s="128" t="e">
        <f>入力用!F20</f>
        <v>#N/A</v>
      </c>
      <c r="E6" s="128" t="s">
        <v>571</v>
      </c>
      <c r="F6" s="128" t="str">
        <f>基本データ!$C$18</f>
        <v>ｺｰﾄﾞが出ます</v>
      </c>
      <c r="G6" s="129">
        <f>入力用!G20</f>
        <v>0</v>
      </c>
      <c r="H6" s="128" t="e">
        <f>入力用!T20</f>
        <v>#N/A</v>
      </c>
      <c r="I6" s="128" t="e">
        <f>入力用!AG20</f>
        <v>#N/A</v>
      </c>
    </row>
    <row r="7" spans="1:12">
      <c r="A7" s="128"/>
      <c r="B7" s="128" t="str">
        <f>CONCATENATE(入力用!B21,入力用!C21)</f>
        <v/>
      </c>
      <c r="C7" s="128">
        <f>入力用!D21</f>
        <v>0</v>
      </c>
      <c r="D7" s="128" t="e">
        <f>入力用!F21</f>
        <v>#N/A</v>
      </c>
      <c r="E7" s="128" t="s">
        <v>571</v>
      </c>
      <c r="F7" s="128" t="str">
        <f>基本データ!$C$18</f>
        <v>ｺｰﾄﾞが出ます</v>
      </c>
      <c r="G7" s="129">
        <f>入力用!G21</f>
        <v>0</v>
      </c>
      <c r="H7" s="128" t="e">
        <f>入力用!T21</f>
        <v>#N/A</v>
      </c>
      <c r="I7" s="128" t="e">
        <f>入力用!AG21</f>
        <v>#N/A</v>
      </c>
    </row>
    <row r="8" spans="1:12">
      <c r="A8" s="128"/>
      <c r="B8" s="128" t="str">
        <f>CONCATENATE(入力用!B22,入力用!C22)</f>
        <v/>
      </c>
      <c r="C8" s="128">
        <f>入力用!D22</f>
        <v>0</v>
      </c>
      <c r="D8" s="128" t="e">
        <f>入力用!F22</f>
        <v>#N/A</v>
      </c>
      <c r="E8" s="128" t="s">
        <v>571</v>
      </c>
      <c r="F8" s="128" t="str">
        <f>基本データ!$C$18</f>
        <v>ｺｰﾄﾞが出ます</v>
      </c>
      <c r="G8" s="129">
        <f>入力用!G22</f>
        <v>0</v>
      </c>
      <c r="H8" s="128" t="e">
        <f>入力用!T22</f>
        <v>#N/A</v>
      </c>
      <c r="I8" s="128" t="e">
        <f>入力用!AG22</f>
        <v>#N/A</v>
      </c>
    </row>
    <row r="9" spans="1:12">
      <c r="A9" s="128"/>
      <c r="B9" s="128" t="str">
        <f>CONCATENATE(入力用!B23,入力用!C23)</f>
        <v/>
      </c>
      <c r="C9" s="128">
        <f>入力用!D23</f>
        <v>0</v>
      </c>
      <c r="D9" s="128" t="e">
        <f>入力用!F23</f>
        <v>#N/A</v>
      </c>
      <c r="E9" s="128" t="s">
        <v>571</v>
      </c>
      <c r="F9" s="128" t="str">
        <f>基本データ!$C$18</f>
        <v>ｺｰﾄﾞが出ます</v>
      </c>
      <c r="G9" s="129">
        <f>入力用!G23</f>
        <v>0</v>
      </c>
      <c r="H9" s="128" t="e">
        <f>入力用!T23</f>
        <v>#N/A</v>
      </c>
      <c r="I9" s="128" t="e">
        <f>入力用!AG23</f>
        <v>#N/A</v>
      </c>
    </row>
    <row r="10" spans="1:12">
      <c r="A10" s="128"/>
      <c r="B10" s="128" t="str">
        <f>CONCATENATE(入力用!B24,入力用!C24)</f>
        <v/>
      </c>
      <c r="C10" s="128">
        <f>入力用!D24</f>
        <v>0</v>
      </c>
      <c r="D10" s="128" t="e">
        <f>入力用!F24</f>
        <v>#N/A</v>
      </c>
      <c r="E10" s="128" t="s">
        <v>571</v>
      </c>
      <c r="F10" s="128" t="str">
        <f>基本データ!$C$18</f>
        <v>ｺｰﾄﾞが出ます</v>
      </c>
      <c r="G10" s="129">
        <f>入力用!G24</f>
        <v>0</v>
      </c>
      <c r="H10" s="128" t="e">
        <f>入力用!T24</f>
        <v>#N/A</v>
      </c>
      <c r="I10" s="128" t="e">
        <f>入力用!AG24</f>
        <v>#N/A</v>
      </c>
    </row>
    <row r="11" spans="1:12">
      <c r="A11" s="128"/>
      <c r="B11" s="128" t="str">
        <f>CONCATENATE(入力用!B25,入力用!C25)</f>
        <v/>
      </c>
      <c r="C11" s="128">
        <f>入力用!D25</f>
        <v>0</v>
      </c>
      <c r="D11" s="128" t="e">
        <f>入力用!F25</f>
        <v>#N/A</v>
      </c>
      <c r="E11" s="128" t="s">
        <v>571</v>
      </c>
      <c r="F11" s="128" t="str">
        <f>基本データ!$C$18</f>
        <v>ｺｰﾄﾞが出ます</v>
      </c>
      <c r="G11" s="129">
        <f>入力用!G25</f>
        <v>0</v>
      </c>
      <c r="H11" s="128" t="e">
        <f>入力用!T25</f>
        <v>#N/A</v>
      </c>
      <c r="I11" s="128" t="e">
        <f>入力用!AG25</f>
        <v>#N/A</v>
      </c>
    </row>
    <row r="12" spans="1:12">
      <c r="A12" s="128"/>
      <c r="B12" s="128" t="str">
        <f>CONCATENATE(入力用!B26,入力用!C26)</f>
        <v/>
      </c>
      <c r="C12" s="128">
        <f>入力用!D26</f>
        <v>0</v>
      </c>
      <c r="D12" s="128" t="e">
        <f>入力用!F26</f>
        <v>#N/A</v>
      </c>
      <c r="E12" s="128" t="s">
        <v>571</v>
      </c>
      <c r="F12" s="128" t="str">
        <f>基本データ!$C$18</f>
        <v>ｺｰﾄﾞが出ます</v>
      </c>
      <c r="G12" s="129">
        <f>入力用!G26</f>
        <v>0</v>
      </c>
      <c r="H12" s="128" t="e">
        <f>入力用!T26</f>
        <v>#N/A</v>
      </c>
      <c r="I12" s="128" t="e">
        <f>入力用!AG26</f>
        <v>#N/A</v>
      </c>
    </row>
    <row r="13" spans="1:12">
      <c r="A13" s="128"/>
      <c r="B13" s="128" t="str">
        <f>CONCATENATE(入力用!B27,入力用!C27)</f>
        <v/>
      </c>
      <c r="C13" s="128">
        <f>入力用!D27</f>
        <v>0</v>
      </c>
      <c r="D13" s="128" t="e">
        <f>入力用!F27</f>
        <v>#N/A</v>
      </c>
      <c r="E13" s="128" t="s">
        <v>571</v>
      </c>
      <c r="F13" s="128" t="str">
        <f>基本データ!$C$18</f>
        <v>ｺｰﾄﾞが出ます</v>
      </c>
      <c r="G13" s="129">
        <f>入力用!G27</f>
        <v>0</v>
      </c>
      <c r="H13" s="128" t="e">
        <f>入力用!T27</f>
        <v>#N/A</v>
      </c>
      <c r="I13" s="128" t="e">
        <f>入力用!AG27</f>
        <v>#N/A</v>
      </c>
    </row>
    <row r="14" spans="1:12">
      <c r="A14" s="128"/>
      <c r="B14" s="128" t="str">
        <f>CONCATENATE(入力用!B28,入力用!C28)</f>
        <v/>
      </c>
      <c r="C14" s="128">
        <f>入力用!D28</f>
        <v>0</v>
      </c>
      <c r="D14" s="128" t="e">
        <f>入力用!F28</f>
        <v>#N/A</v>
      </c>
      <c r="E14" s="128" t="s">
        <v>571</v>
      </c>
      <c r="F14" s="128" t="str">
        <f>基本データ!$C$18</f>
        <v>ｺｰﾄﾞが出ます</v>
      </c>
      <c r="G14" s="129">
        <f>入力用!G28</f>
        <v>0</v>
      </c>
      <c r="H14" s="128" t="e">
        <f>入力用!T28</f>
        <v>#N/A</v>
      </c>
      <c r="I14" s="128" t="e">
        <f>入力用!AG28</f>
        <v>#N/A</v>
      </c>
      <c r="L14" s="130"/>
    </row>
    <row r="15" spans="1:12">
      <c r="A15" s="128"/>
      <c r="B15" s="128" t="str">
        <f>CONCATENATE(入力用!B29,入力用!C29)</f>
        <v/>
      </c>
      <c r="C15" s="128">
        <f>入力用!D29</f>
        <v>0</v>
      </c>
      <c r="D15" s="128" t="e">
        <f>入力用!F29</f>
        <v>#N/A</v>
      </c>
      <c r="E15" s="128" t="s">
        <v>571</v>
      </c>
      <c r="F15" s="128" t="str">
        <f>基本データ!$C$18</f>
        <v>ｺｰﾄﾞが出ます</v>
      </c>
      <c r="G15" s="129">
        <f>入力用!G29</f>
        <v>0</v>
      </c>
      <c r="H15" s="128" t="e">
        <f>入力用!T29</f>
        <v>#N/A</v>
      </c>
      <c r="I15" s="128" t="e">
        <f>入力用!AG29</f>
        <v>#N/A</v>
      </c>
    </row>
    <row r="16" spans="1:12">
      <c r="A16" s="128"/>
      <c r="B16" s="128" t="str">
        <f>CONCATENATE(入力用!B30,入力用!C30)</f>
        <v/>
      </c>
      <c r="C16" s="128">
        <f>入力用!D30</f>
        <v>0</v>
      </c>
      <c r="D16" s="128" t="e">
        <f>入力用!F30</f>
        <v>#N/A</v>
      </c>
      <c r="E16" s="128" t="s">
        <v>571</v>
      </c>
      <c r="F16" s="128" t="str">
        <f>基本データ!$C$18</f>
        <v>ｺｰﾄﾞが出ます</v>
      </c>
      <c r="G16" s="129">
        <f>入力用!G30</f>
        <v>0</v>
      </c>
      <c r="H16" s="128" t="e">
        <f>入力用!T30</f>
        <v>#N/A</v>
      </c>
      <c r="I16" s="128" t="e">
        <f>入力用!AG30</f>
        <v>#N/A</v>
      </c>
    </row>
    <row r="17" spans="1:9">
      <c r="A17" s="128"/>
      <c r="B17" s="128" t="str">
        <f>CONCATENATE(入力用!B31,入力用!C31)</f>
        <v/>
      </c>
      <c r="C17" s="128">
        <f>入力用!D31</f>
        <v>0</v>
      </c>
      <c r="D17" s="128" t="e">
        <f>入力用!F31</f>
        <v>#N/A</v>
      </c>
      <c r="E17" s="128" t="s">
        <v>571</v>
      </c>
      <c r="F17" s="128" t="str">
        <f>基本データ!$C$18</f>
        <v>ｺｰﾄﾞが出ます</v>
      </c>
      <c r="G17" s="129">
        <f>入力用!G31</f>
        <v>0</v>
      </c>
      <c r="H17" s="128" t="e">
        <f>入力用!T31</f>
        <v>#N/A</v>
      </c>
      <c r="I17" s="128" t="e">
        <f>入力用!AG31</f>
        <v>#N/A</v>
      </c>
    </row>
    <row r="18" spans="1:9">
      <c r="A18" s="128"/>
      <c r="B18" s="128" t="str">
        <f>CONCATENATE(入力用!B32,入力用!C32)</f>
        <v/>
      </c>
      <c r="C18" s="128">
        <f>入力用!D32</f>
        <v>0</v>
      </c>
      <c r="D18" s="128" t="e">
        <f>入力用!F32</f>
        <v>#N/A</v>
      </c>
      <c r="E18" s="128" t="s">
        <v>571</v>
      </c>
      <c r="F18" s="128" t="str">
        <f>基本データ!$C$18</f>
        <v>ｺｰﾄﾞが出ます</v>
      </c>
      <c r="G18" s="129">
        <f>入力用!G32</f>
        <v>0</v>
      </c>
      <c r="H18" s="128" t="e">
        <f>入力用!T32</f>
        <v>#N/A</v>
      </c>
      <c r="I18" s="128" t="e">
        <f>入力用!AG32</f>
        <v>#N/A</v>
      </c>
    </row>
    <row r="19" spans="1:9">
      <c r="A19" s="128"/>
      <c r="B19" s="128" t="str">
        <f>CONCATENATE(入力用!B33,入力用!C33)</f>
        <v/>
      </c>
      <c r="C19" s="128">
        <f>入力用!D33</f>
        <v>0</v>
      </c>
      <c r="D19" s="128" t="e">
        <f>入力用!F33</f>
        <v>#N/A</v>
      </c>
      <c r="E19" s="128" t="s">
        <v>571</v>
      </c>
      <c r="F19" s="128" t="str">
        <f>基本データ!$C$18</f>
        <v>ｺｰﾄﾞが出ます</v>
      </c>
      <c r="G19" s="129">
        <f>入力用!G33</f>
        <v>0</v>
      </c>
      <c r="H19" s="128" t="e">
        <f>入力用!T33</f>
        <v>#N/A</v>
      </c>
      <c r="I19" s="128" t="e">
        <f>入力用!AG33</f>
        <v>#N/A</v>
      </c>
    </row>
    <row r="20" spans="1:9">
      <c r="A20" s="128"/>
      <c r="B20" s="128" t="str">
        <f>CONCATENATE(入力用!B34,入力用!C34)</f>
        <v/>
      </c>
      <c r="C20" s="128">
        <f>入力用!D34</f>
        <v>0</v>
      </c>
      <c r="D20" s="128" t="e">
        <f>入力用!F34</f>
        <v>#N/A</v>
      </c>
      <c r="E20" s="128" t="s">
        <v>571</v>
      </c>
      <c r="F20" s="128" t="str">
        <f>基本データ!$C$18</f>
        <v>ｺｰﾄﾞが出ます</v>
      </c>
      <c r="G20" s="129">
        <f>入力用!G34</f>
        <v>0</v>
      </c>
      <c r="H20" s="128" t="e">
        <f>入力用!T34</f>
        <v>#N/A</v>
      </c>
      <c r="I20" s="128" t="e">
        <f>入力用!AG34</f>
        <v>#N/A</v>
      </c>
    </row>
    <row r="21" spans="1:9">
      <c r="A21" s="128"/>
      <c r="B21" s="128" t="str">
        <f>CONCATENATE(入力用!B35,入力用!C35)</f>
        <v/>
      </c>
      <c r="C21" s="128">
        <f>入力用!D35</f>
        <v>0</v>
      </c>
      <c r="D21" s="128" t="e">
        <f>入力用!F35</f>
        <v>#N/A</v>
      </c>
      <c r="E21" s="128" t="s">
        <v>571</v>
      </c>
      <c r="F21" s="128" t="str">
        <f>基本データ!$C$18</f>
        <v>ｺｰﾄﾞが出ます</v>
      </c>
      <c r="G21" s="129">
        <f>入力用!G35</f>
        <v>0</v>
      </c>
      <c r="H21" s="128" t="e">
        <f>入力用!T35</f>
        <v>#N/A</v>
      </c>
      <c r="I21" s="128" t="e">
        <f>入力用!AG35</f>
        <v>#N/A</v>
      </c>
    </row>
    <row r="22" spans="1:9">
      <c r="A22" s="128"/>
      <c r="B22" s="128" t="str">
        <f>CONCATENATE(入力用!B36,入力用!C36)</f>
        <v/>
      </c>
      <c r="C22" s="128">
        <f>入力用!D36</f>
        <v>0</v>
      </c>
      <c r="D22" s="128" t="e">
        <f>入力用!F36</f>
        <v>#N/A</v>
      </c>
      <c r="E22" s="128" t="s">
        <v>571</v>
      </c>
      <c r="F22" s="128" t="str">
        <f>基本データ!$C$18</f>
        <v>ｺｰﾄﾞが出ます</v>
      </c>
      <c r="G22" s="129">
        <f>入力用!G36</f>
        <v>0</v>
      </c>
      <c r="H22" s="128" t="e">
        <f>入力用!T36</f>
        <v>#N/A</v>
      </c>
      <c r="I22" s="128" t="e">
        <f>入力用!AG36</f>
        <v>#N/A</v>
      </c>
    </row>
    <row r="23" spans="1:9">
      <c r="A23" s="128"/>
      <c r="B23" s="128" t="str">
        <f>CONCATENATE(入力用!B37,入力用!C37)</f>
        <v/>
      </c>
      <c r="C23" s="128">
        <f>入力用!D37</f>
        <v>0</v>
      </c>
      <c r="D23" s="128" t="e">
        <f>入力用!F37</f>
        <v>#N/A</v>
      </c>
      <c r="E23" s="128" t="s">
        <v>571</v>
      </c>
      <c r="F23" s="128" t="str">
        <f>基本データ!$C$18</f>
        <v>ｺｰﾄﾞが出ます</v>
      </c>
      <c r="G23" s="129">
        <f>入力用!G37</f>
        <v>0</v>
      </c>
      <c r="H23" s="128" t="e">
        <f>入力用!T37</f>
        <v>#N/A</v>
      </c>
      <c r="I23" s="128" t="e">
        <f>入力用!AG37</f>
        <v>#N/A</v>
      </c>
    </row>
    <row r="24" spans="1:9">
      <c r="A24" s="128"/>
      <c r="B24" s="128" t="str">
        <f>CONCATENATE(入力用!B38,入力用!C38)</f>
        <v/>
      </c>
      <c r="C24" s="128">
        <f>入力用!D38</f>
        <v>0</v>
      </c>
      <c r="D24" s="128" t="e">
        <f>入力用!F38</f>
        <v>#N/A</v>
      </c>
      <c r="E24" s="128" t="s">
        <v>571</v>
      </c>
      <c r="F24" s="128" t="str">
        <f>基本データ!$C$18</f>
        <v>ｺｰﾄﾞが出ます</v>
      </c>
      <c r="G24" s="129">
        <f>入力用!G38</f>
        <v>0</v>
      </c>
      <c r="H24" s="128" t="e">
        <f>入力用!T38</f>
        <v>#N/A</v>
      </c>
      <c r="I24" s="128" t="e">
        <f>入力用!AG38</f>
        <v>#N/A</v>
      </c>
    </row>
    <row r="25" spans="1:9">
      <c r="A25" s="128"/>
      <c r="B25" s="128" t="str">
        <f>CONCATENATE(入力用!B39,入力用!C39)</f>
        <v/>
      </c>
      <c r="C25" s="128">
        <f>入力用!D39</f>
        <v>0</v>
      </c>
      <c r="D25" s="128" t="e">
        <f>入力用!F39</f>
        <v>#N/A</v>
      </c>
      <c r="E25" s="128" t="s">
        <v>571</v>
      </c>
      <c r="F25" s="128" t="str">
        <f>基本データ!$C$18</f>
        <v>ｺｰﾄﾞが出ます</v>
      </c>
      <c r="G25" s="129">
        <f>入力用!G39</f>
        <v>0</v>
      </c>
      <c r="H25" s="128" t="e">
        <f>入力用!T39</f>
        <v>#N/A</v>
      </c>
      <c r="I25" s="128" t="e">
        <f>入力用!AG39</f>
        <v>#N/A</v>
      </c>
    </row>
    <row r="26" spans="1:9">
      <c r="A26" s="128"/>
      <c r="B26" s="128" t="str">
        <f>CONCATENATE(入力用!B40,入力用!C40)</f>
        <v/>
      </c>
      <c r="C26" s="128">
        <f>入力用!D40</f>
        <v>0</v>
      </c>
      <c r="D26" s="128" t="e">
        <f>入力用!F40</f>
        <v>#N/A</v>
      </c>
      <c r="E26" s="128" t="s">
        <v>571</v>
      </c>
      <c r="F26" s="128" t="str">
        <f>基本データ!$C$18</f>
        <v>ｺｰﾄﾞが出ます</v>
      </c>
      <c r="G26" s="129">
        <f>入力用!G40</f>
        <v>0</v>
      </c>
      <c r="H26" s="128" t="e">
        <f>入力用!T40</f>
        <v>#N/A</v>
      </c>
      <c r="I26" s="128" t="e">
        <f>入力用!AG40</f>
        <v>#N/A</v>
      </c>
    </row>
    <row r="27" spans="1:9">
      <c r="A27" s="128"/>
      <c r="B27" s="128" t="str">
        <f>CONCATENATE(入力用!B41,入力用!C41)</f>
        <v/>
      </c>
      <c r="C27" s="128">
        <f>入力用!D41</f>
        <v>0</v>
      </c>
      <c r="D27" s="128" t="e">
        <f>入力用!F41</f>
        <v>#N/A</v>
      </c>
      <c r="E27" s="128" t="s">
        <v>571</v>
      </c>
      <c r="F27" s="128" t="str">
        <f>基本データ!$C$18</f>
        <v>ｺｰﾄﾞが出ます</v>
      </c>
      <c r="G27" s="129">
        <f>入力用!G41</f>
        <v>0</v>
      </c>
      <c r="H27" s="128" t="e">
        <f>入力用!T41</f>
        <v>#N/A</v>
      </c>
      <c r="I27" s="128" t="e">
        <f>入力用!AG41</f>
        <v>#N/A</v>
      </c>
    </row>
    <row r="28" spans="1:9">
      <c r="A28" s="128"/>
      <c r="B28" s="128" t="str">
        <f>CONCATENATE(入力用!B42,入力用!C42)</f>
        <v/>
      </c>
      <c r="C28" s="128">
        <f>入力用!D42</f>
        <v>0</v>
      </c>
      <c r="D28" s="128" t="e">
        <f>入力用!F42</f>
        <v>#N/A</v>
      </c>
      <c r="E28" s="128" t="s">
        <v>571</v>
      </c>
      <c r="F28" s="128" t="str">
        <f>基本データ!$C$18</f>
        <v>ｺｰﾄﾞが出ます</v>
      </c>
      <c r="G28" s="129">
        <f>入力用!G42</f>
        <v>0</v>
      </c>
      <c r="H28" s="128" t="e">
        <f>入力用!T42</f>
        <v>#N/A</v>
      </c>
      <c r="I28" s="128" t="e">
        <f>入力用!AG42</f>
        <v>#N/A</v>
      </c>
    </row>
    <row r="29" spans="1:9">
      <c r="A29" s="128"/>
      <c r="B29" s="128" t="str">
        <f>CONCATENATE(入力用!B43,入力用!C43)</f>
        <v/>
      </c>
      <c r="C29" s="128">
        <f>入力用!D43</f>
        <v>0</v>
      </c>
      <c r="D29" s="128" t="e">
        <f>入力用!F43</f>
        <v>#N/A</v>
      </c>
      <c r="E29" s="128" t="s">
        <v>571</v>
      </c>
      <c r="F29" s="128" t="str">
        <f>基本データ!$C$18</f>
        <v>ｺｰﾄﾞが出ます</v>
      </c>
      <c r="G29" s="129">
        <f>入力用!G43</f>
        <v>0</v>
      </c>
      <c r="H29" s="128" t="e">
        <f>入力用!T43</f>
        <v>#N/A</v>
      </c>
      <c r="I29" s="128" t="e">
        <f>入力用!AG43</f>
        <v>#N/A</v>
      </c>
    </row>
    <row r="30" spans="1:9">
      <c r="A30" s="128"/>
      <c r="B30" s="128" t="str">
        <f>CONCATENATE(入力用!B44,入力用!C44)</f>
        <v/>
      </c>
      <c r="C30" s="128">
        <f>入力用!D44</f>
        <v>0</v>
      </c>
      <c r="D30" s="128" t="e">
        <f>入力用!F44</f>
        <v>#N/A</v>
      </c>
      <c r="E30" s="128" t="s">
        <v>571</v>
      </c>
      <c r="F30" s="128" t="str">
        <f>基本データ!$C$18</f>
        <v>ｺｰﾄﾞが出ます</v>
      </c>
      <c r="G30" s="129">
        <f>入力用!G44</f>
        <v>0</v>
      </c>
      <c r="H30" s="128" t="e">
        <f>入力用!T44</f>
        <v>#N/A</v>
      </c>
      <c r="I30" s="128" t="e">
        <f>入力用!AG44</f>
        <v>#N/A</v>
      </c>
    </row>
    <row r="31" spans="1:9">
      <c r="A31" s="128"/>
      <c r="B31" s="128" t="str">
        <f>CONCATENATE(入力用!B45,入力用!C45)</f>
        <v/>
      </c>
      <c r="C31" s="128">
        <f>入力用!D45</f>
        <v>0</v>
      </c>
      <c r="D31" s="128" t="e">
        <f>入力用!F45</f>
        <v>#N/A</v>
      </c>
      <c r="E31" s="128" t="s">
        <v>571</v>
      </c>
      <c r="F31" s="128" t="str">
        <f>基本データ!$C$18</f>
        <v>ｺｰﾄﾞが出ます</v>
      </c>
      <c r="G31" s="129">
        <f>入力用!G45</f>
        <v>0</v>
      </c>
      <c r="H31" s="128" t="e">
        <f>入力用!T45</f>
        <v>#N/A</v>
      </c>
      <c r="I31" s="128" t="e">
        <f>入力用!AG45</f>
        <v>#N/A</v>
      </c>
    </row>
    <row r="32" spans="1:9">
      <c r="A32" s="128"/>
      <c r="B32" s="128" t="str">
        <f>CONCATENATE(入力用!B46,入力用!C46)</f>
        <v/>
      </c>
      <c r="C32" s="128">
        <f>入力用!D46</f>
        <v>0</v>
      </c>
      <c r="D32" s="128" t="e">
        <f>入力用!F46</f>
        <v>#N/A</v>
      </c>
      <c r="E32" s="128" t="s">
        <v>571</v>
      </c>
      <c r="F32" s="128" t="str">
        <f>基本データ!$C$18</f>
        <v>ｺｰﾄﾞが出ます</v>
      </c>
      <c r="G32" s="129">
        <f>入力用!G46</f>
        <v>0</v>
      </c>
      <c r="H32" s="128" t="e">
        <f>入力用!T46</f>
        <v>#N/A</v>
      </c>
      <c r="I32" s="128" t="e">
        <f>入力用!AG46</f>
        <v>#N/A</v>
      </c>
    </row>
    <row r="33" spans="1:9">
      <c r="A33" s="128"/>
      <c r="B33" s="128" t="str">
        <f>CONCATENATE(入力用!B47,入力用!C47)</f>
        <v/>
      </c>
      <c r="C33" s="128">
        <f>入力用!D47</f>
        <v>0</v>
      </c>
      <c r="D33" s="128" t="e">
        <f>入力用!F47</f>
        <v>#N/A</v>
      </c>
      <c r="E33" s="128" t="s">
        <v>571</v>
      </c>
      <c r="F33" s="128" t="str">
        <f>基本データ!$C$18</f>
        <v>ｺｰﾄﾞが出ます</v>
      </c>
      <c r="G33" s="129">
        <f>入力用!G47</f>
        <v>0</v>
      </c>
      <c r="H33" s="128" t="e">
        <f>入力用!T47</f>
        <v>#N/A</v>
      </c>
      <c r="I33" s="128" t="e">
        <f>入力用!AG47</f>
        <v>#N/A</v>
      </c>
    </row>
    <row r="34" spans="1:9">
      <c r="A34" s="128"/>
      <c r="B34" s="128" t="str">
        <f>CONCATENATE(入力用!B48,入力用!C48)</f>
        <v/>
      </c>
      <c r="C34" s="128">
        <f>入力用!D48</f>
        <v>0</v>
      </c>
      <c r="D34" s="128" t="e">
        <f>入力用!F48</f>
        <v>#N/A</v>
      </c>
      <c r="E34" s="128" t="s">
        <v>571</v>
      </c>
      <c r="F34" s="128" t="str">
        <f>基本データ!$C$18</f>
        <v>ｺｰﾄﾞが出ます</v>
      </c>
      <c r="G34" s="129">
        <f>入力用!G48</f>
        <v>0</v>
      </c>
      <c r="H34" s="128" t="e">
        <f>入力用!T48</f>
        <v>#N/A</v>
      </c>
      <c r="I34" s="128" t="e">
        <f>入力用!AG48</f>
        <v>#N/A</v>
      </c>
    </row>
    <row r="35" spans="1:9">
      <c r="A35" s="128"/>
      <c r="B35" s="128" t="str">
        <f>CONCATENATE(入力用!B49,入力用!C49)</f>
        <v/>
      </c>
      <c r="C35" s="128">
        <f>入力用!D49</f>
        <v>0</v>
      </c>
      <c r="D35" s="128" t="e">
        <f>入力用!F49</f>
        <v>#N/A</v>
      </c>
      <c r="E35" s="128" t="s">
        <v>571</v>
      </c>
      <c r="F35" s="128" t="str">
        <f>基本データ!$C$18</f>
        <v>ｺｰﾄﾞが出ます</v>
      </c>
      <c r="G35" s="129">
        <f>入力用!G49</f>
        <v>0</v>
      </c>
      <c r="H35" s="128" t="e">
        <f>入力用!T49</f>
        <v>#N/A</v>
      </c>
      <c r="I35" s="128" t="e">
        <f>入力用!AG49</f>
        <v>#N/A</v>
      </c>
    </row>
    <row r="36" spans="1:9">
      <c r="A36" s="128"/>
      <c r="B36" s="128" t="str">
        <f>CONCATENATE(入力用!B50,入力用!C50)</f>
        <v/>
      </c>
      <c r="C36" s="128">
        <f>入力用!D50</f>
        <v>0</v>
      </c>
      <c r="D36" s="128" t="e">
        <f>入力用!F50</f>
        <v>#N/A</v>
      </c>
      <c r="E36" s="128" t="s">
        <v>571</v>
      </c>
      <c r="F36" s="128" t="str">
        <f>基本データ!$C$18</f>
        <v>ｺｰﾄﾞが出ます</v>
      </c>
      <c r="G36" s="129">
        <f>入力用!G50</f>
        <v>0</v>
      </c>
      <c r="H36" s="128" t="e">
        <f>入力用!T50</f>
        <v>#N/A</v>
      </c>
      <c r="I36" s="128" t="e">
        <f>入力用!AG50</f>
        <v>#N/A</v>
      </c>
    </row>
    <row r="37" spans="1:9">
      <c r="A37" s="128"/>
      <c r="B37" s="128" t="str">
        <f>CONCATENATE(入力用!B51,入力用!C51)</f>
        <v/>
      </c>
      <c r="C37" s="128">
        <f>入力用!D51</f>
        <v>0</v>
      </c>
      <c r="D37" s="128" t="e">
        <f>入力用!F51</f>
        <v>#N/A</v>
      </c>
      <c r="E37" s="128" t="s">
        <v>571</v>
      </c>
      <c r="F37" s="128" t="str">
        <f>基本データ!$C$18</f>
        <v>ｺｰﾄﾞが出ます</v>
      </c>
      <c r="G37" s="129">
        <f>入力用!G51</f>
        <v>0</v>
      </c>
      <c r="H37" s="128" t="e">
        <f>入力用!T51</f>
        <v>#N/A</v>
      </c>
      <c r="I37" s="128" t="e">
        <f>入力用!AG51</f>
        <v>#N/A</v>
      </c>
    </row>
    <row r="38" spans="1:9">
      <c r="A38" s="128"/>
      <c r="B38" s="128" t="str">
        <f>CONCATENATE(入力用!B52,入力用!C52)</f>
        <v/>
      </c>
      <c r="C38" s="128">
        <f>入力用!D52</f>
        <v>0</v>
      </c>
      <c r="D38" s="128" t="e">
        <f>入力用!F52</f>
        <v>#N/A</v>
      </c>
      <c r="E38" s="128" t="s">
        <v>571</v>
      </c>
      <c r="F38" s="128" t="str">
        <f>基本データ!$C$18</f>
        <v>ｺｰﾄﾞが出ます</v>
      </c>
      <c r="G38" s="129">
        <f>入力用!G52</f>
        <v>0</v>
      </c>
      <c r="H38" s="128" t="e">
        <f>入力用!T52</f>
        <v>#N/A</v>
      </c>
      <c r="I38" s="128" t="e">
        <f>入力用!AG52</f>
        <v>#N/A</v>
      </c>
    </row>
    <row r="39" spans="1:9">
      <c r="A39" s="128"/>
      <c r="B39" s="128" t="str">
        <f>CONCATENATE(入力用!B53,入力用!C53)</f>
        <v/>
      </c>
      <c r="C39" s="128">
        <f>入力用!D53</f>
        <v>0</v>
      </c>
      <c r="D39" s="128" t="e">
        <f>入力用!F53</f>
        <v>#N/A</v>
      </c>
      <c r="E39" s="128" t="s">
        <v>571</v>
      </c>
      <c r="F39" s="128" t="str">
        <f>基本データ!$C$18</f>
        <v>ｺｰﾄﾞが出ます</v>
      </c>
      <c r="G39" s="129">
        <f>入力用!G53</f>
        <v>0</v>
      </c>
      <c r="H39" s="128" t="e">
        <f>入力用!T53</f>
        <v>#N/A</v>
      </c>
      <c r="I39" s="128" t="e">
        <f>入力用!AG53</f>
        <v>#N/A</v>
      </c>
    </row>
    <row r="40" spans="1:9">
      <c r="A40" s="128"/>
      <c r="B40" s="128" t="str">
        <f>CONCATENATE(入力用!B54,入力用!C54)</f>
        <v/>
      </c>
      <c r="C40" s="128">
        <f>入力用!D54</f>
        <v>0</v>
      </c>
      <c r="D40" s="128" t="e">
        <f>入力用!F54</f>
        <v>#N/A</v>
      </c>
      <c r="E40" s="128" t="s">
        <v>571</v>
      </c>
      <c r="F40" s="128" t="str">
        <f>基本データ!$C$18</f>
        <v>ｺｰﾄﾞが出ます</v>
      </c>
      <c r="G40" s="129">
        <f>入力用!G54</f>
        <v>0</v>
      </c>
      <c r="H40" s="128" t="e">
        <f>入力用!T54</f>
        <v>#N/A</v>
      </c>
      <c r="I40" s="128" t="e">
        <f>入力用!AG54</f>
        <v>#N/A</v>
      </c>
    </row>
    <row r="41" spans="1:9">
      <c r="A41" s="128"/>
      <c r="B41" s="128" t="str">
        <f>CONCATENATE(入力用!B55,入力用!C55)</f>
        <v/>
      </c>
      <c r="C41" s="128">
        <f>入力用!D55</f>
        <v>0</v>
      </c>
      <c r="D41" s="128" t="e">
        <f>入力用!F55</f>
        <v>#N/A</v>
      </c>
      <c r="E41" s="128" t="s">
        <v>571</v>
      </c>
      <c r="F41" s="128" t="str">
        <f>基本データ!$C$18</f>
        <v>ｺｰﾄﾞが出ます</v>
      </c>
      <c r="G41" s="129">
        <f>入力用!G55</f>
        <v>0</v>
      </c>
      <c r="H41" s="128" t="e">
        <f>入力用!T55</f>
        <v>#N/A</v>
      </c>
      <c r="I41" s="128" t="e">
        <f>入力用!AG55</f>
        <v>#N/A</v>
      </c>
    </row>
    <row r="42" spans="1:9">
      <c r="A42" s="128"/>
      <c r="B42" s="128" t="str">
        <f>CONCATENATE(入力用!B56,入力用!C56)</f>
        <v/>
      </c>
      <c r="C42" s="128">
        <f>入力用!D56</f>
        <v>0</v>
      </c>
      <c r="D42" s="128" t="e">
        <f>入力用!F56</f>
        <v>#N/A</v>
      </c>
      <c r="E42" s="128" t="s">
        <v>571</v>
      </c>
      <c r="F42" s="128" t="str">
        <f>基本データ!$C$18</f>
        <v>ｺｰﾄﾞが出ます</v>
      </c>
      <c r="G42" s="129">
        <f>入力用!G56</f>
        <v>0</v>
      </c>
      <c r="H42" s="128" t="e">
        <f>入力用!T56</f>
        <v>#N/A</v>
      </c>
      <c r="I42" s="128" t="e">
        <f>入力用!AG56</f>
        <v>#N/A</v>
      </c>
    </row>
    <row r="43" spans="1:9">
      <c r="A43" s="128"/>
      <c r="B43" s="128" t="str">
        <f>CONCATENATE(入力用!B57,入力用!C57)</f>
        <v/>
      </c>
      <c r="C43" s="128">
        <f>入力用!D57</f>
        <v>0</v>
      </c>
      <c r="D43" s="128" t="e">
        <f>入力用!F57</f>
        <v>#N/A</v>
      </c>
      <c r="E43" s="128" t="s">
        <v>571</v>
      </c>
      <c r="F43" s="128" t="str">
        <f>基本データ!$C$18</f>
        <v>ｺｰﾄﾞが出ます</v>
      </c>
      <c r="G43" s="129">
        <f>入力用!G57</f>
        <v>0</v>
      </c>
      <c r="H43" s="128" t="e">
        <f>入力用!T57</f>
        <v>#N/A</v>
      </c>
      <c r="I43" s="128" t="e">
        <f>入力用!AG57</f>
        <v>#N/A</v>
      </c>
    </row>
    <row r="44" spans="1:9">
      <c r="A44" s="128"/>
      <c r="B44" s="128" t="str">
        <f>CONCATENATE(入力用!B58,入力用!C58)</f>
        <v/>
      </c>
      <c r="C44" s="128">
        <f>入力用!D58</f>
        <v>0</v>
      </c>
      <c r="D44" s="128" t="e">
        <f>入力用!F58</f>
        <v>#N/A</v>
      </c>
      <c r="E44" s="128" t="s">
        <v>571</v>
      </c>
      <c r="F44" s="128" t="str">
        <f>基本データ!$C$18</f>
        <v>ｺｰﾄﾞが出ます</v>
      </c>
      <c r="G44" s="129">
        <f>入力用!G58</f>
        <v>0</v>
      </c>
      <c r="H44" s="128" t="e">
        <f>入力用!T58</f>
        <v>#N/A</v>
      </c>
      <c r="I44" s="128" t="e">
        <f>入力用!AG58</f>
        <v>#N/A</v>
      </c>
    </row>
    <row r="45" spans="1:9">
      <c r="A45" s="128"/>
      <c r="B45" s="128" t="str">
        <f>CONCATENATE(入力用!B59,入力用!C59)</f>
        <v/>
      </c>
      <c r="C45" s="128">
        <f>入力用!D59</f>
        <v>0</v>
      </c>
      <c r="D45" s="128" t="e">
        <f>入力用!F59</f>
        <v>#N/A</v>
      </c>
      <c r="E45" s="128" t="s">
        <v>571</v>
      </c>
      <c r="F45" s="128" t="str">
        <f>基本データ!$C$18</f>
        <v>ｺｰﾄﾞが出ます</v>
      </c>
      <c r="G45" s="129">
        <f>入力用!G59</f>
        <v>0</v>
      </c>
      <c r="H45" s="128" t="e">
        <f>入力用!T59</f>
        <v>#N/A</v>
      </c>
      <c r="I45" s="128" t="e">
        <f>入力用!AG59</f>
        <v>#N/A</v>
      </c>
    </row>
    <row r="46" spans="1:9">
      <c r="A46" s="128"/>
      <c r="B46" s="128" t="str">
        <f>CONCATENATE(入力用!B60,入力用!C60)</f>
        <v/>
      </c>
      <c r="C46" s="128">
        <f>入力用!D60</f>
        <v>0</v>
      </c>
      <c r="D46" s="128" t="e">
        <f>入力用!F60</f>
        <v>#N/A</v>
      </c>
      <c r="E46" s="128" t="s">
        <v>571</v>
      </c>
      <c r="F46" s="128" t="str">
        <f>基本データ!$C$18</f>
        <v>ｺｰﾄﾞが出ます</v>
      </c>
      <c r="G46" s="129">
        <f>入力用!G60</f>
        <v>0</v>
      </c>
      <c r="H46" s="128" t="e">
        <f>入力用!T60</f>
        <v>#N/A</v>
      </c>
      <c r="I46" s="128" t="e">
        <f>入力用!AG60</f>
        <v>#N/A</v>
      </c>
    </row>
    <row r="47" spans="1:9">
      <c r="A47" s="128"/>
      <c r="B47" s="128" t="str">
        <f>CONCATENATE(入力用!B61,入力用!C61)</f>
        <v/>
      </c>
      <c r="C47" s="128">
        <f>入力用!D61</f>
        <v>0</v>
      </c>
      <c r="D47" s="128" t="e">
        <f>入力用!F61</f>
        <v>#N/A</v>
      </c>
      <c r="E47" s="128" t="s">
        <v>571</v>
      </c>
      <c r="F47" s="128" t="str">
        <f>基本データ!$C$18</f>
        <v>ｺｰﾄﾞが出ます</v>
      </c>
      <c r="G47" s="129">
        <f>入力用!G61</f>
        <v>0</v>
      </c>
      <c r="H47" s="128" t="e">
        <f>入力用!T61</f>
        <v>#N/A</v>
      </c>
      <c r="I47" s="128" t="e">
        <f>入力用!AG61</f>
        <v>#N/A</v>
      </c>
    </row>
    <row r="48" spans="1:9">
      <c r="A48" s="128"/>
      <c r="B48" s="128" t="str">
        <f>CONCATENATE(入力用!B62,入力用!C62)</f>
        <v/>
      </c>
      <c r="C48" s="128">
        <f>入力用!D62</f>
        <v>0</v>
      </c>
      <c r="D48" s="128" t="e">
        <f>入力用!F62</f>
        <v>#N/A</v>
      </c>
      <c r="E48" s="128" t="s">
        <v>571</v>
      </c>
      <c r="F48" s="128" t="str">
        <f>基本データ!$C$18</f>
        <v>ｺｰﾄﾞが出ます</v>
      </c>
      <c r="G48" s="129">
        <f>入力用!G62</f>
        <v>0</v>
      </c>
      <c r="H48" s="128" t="e">
        <f>入力用!T62</f>
        <v>#N/A</v>
      </c>
      <c r="I48" s="128" t="e">
        <f>入力用!AG62</f>
        <v>#N/A</v>
      </c>
    </row>
    <row r="49" spans="1:9">
      <c r="A49" s="128"/>
      <c r="B49" s="128" t="str">
        <f>CONCATENATE(入力用!B63,入力用!C63)</f>
        <v/>
      </c>
      <c r="C49" s="128">
        <f>入力用!D63</f>
        <v>0</v>
      </c>
      <c r="D49" s="128" t="e">
        <f>入力用!F63</f>
        <v>#N/A</v>
      </c>
      <c r="E49" s="128" t="s">
        <v>571</v>
      </c>
      <c r="F49" s="128" t="str">
        <f>基本データ!$C$18</f>
        <v>ｺｰﾄﾞが出ます</v>
      </c>
      <c r="G49" s="129">
        <f>入力用!G63</f>
        <v>0</v>
      </c>
      <c r="H49" s="128" t="e">
        <f>入力用!T63</f>
        <v>#N/A</v>
      </c>
      <c r="I49" s="128" t="e">
        <f>入力用!AG63</f>
        <v>#N/A</v>
      </c>
    </row>
    <row r="50" spans="1:9">
      <c r="A50" s="128"/>
      <c r="B50" s="128" t="str">
        <f>CONCATENATE(入力用!B64,入力用!C64)</f>
        <v/>
      </c>
      <c r="C50" s="128">
        <f>入力用!D64</f>
        <v>0</v>
      </c>
      <c r="D50" s="128" t="e">
        <f>入力用!F64</f>
        <v>#N/A</v>
      </c>
      <c r="E50" s="128" t="s">
        <v>571</v>
      </c>
      <c r="F50" s="128" t="str">
        <f>基本データ!$C$18</f>
        <v>ｺｰﾄﾞが出ます</v>
      </c>
      <c r="G50" s="129">
        <f>入力用!G64</f>
        <v>0</v>
      </c>
      <c r="H50" s="128" t="e">
        <f>入力用!T64</f>
        <v>#N/A</v>
      </c>
      <c r="I50" s="128" t="e">
        <f>入力用!AG64</f>
        <v>#N/A</v>
      </c>
    </row>
    <row r="51" spans="1:9">
      <c r="A51" s="128"/>
      <c r="B51" s="128" t="str">
        <f>CONCATENATE(入力用!B65,入力用!C65)</f>
        <v/>
      </c>
      <c r="C51" s="128">
        <f>入力用!D65</f>
        <v>0</v>
      </c>
      <c r="D51" s="128" t="e">
        <f>入力用!F65</f>
        <v>#N/A</v>
      </c>
      <c r="E51" s="128" t="s">
        <v>571</v>
      </c>
      <c r="F51" s="128" t="str">
        <f>基本データ!$C$18</f>
        <v>ｺｰﾄﾞが出ます</v>
      </c>
      <c r="G51" s="129">
        <f>入力用!G65</f>
        <v>0</v>
      </c>
      <c r="H51" s="128" t="e">
        <f>入力用!T65</f>
        <v>#N/A</v>
      </c>
      <c r="I51" s="128" t="e">
        <f>入力用!AG65</f>
        <v>#N/A</v>
      </c>
    </row>
    <row r="52" spans="1:9">
      <c r="A52" s="128"/>
      <c r="B52" s="128"/>
      <c r="C52" s="128"/>
      <c r="D52" s="128"/>
      <c r="E52" s="128"/>
      <c r="F52" s="128"/>
      <c r="G52" s="129"/>
      <c r="H52" s="128"/>
      <c r="I52" s="128"/>
    </row>
    <row r="53" spans="1:9">
      <c r="A53" s="128"/>
      <c r="B53" s="128"/>
      <c r="C53" s="128"/>
      <c r="D53" s="128"/>
      <c r="E53" s="128"/>
      <c r="F53" s="128"/>
      <c r="G53" s="129"/>
      <c r="H53" s="128"/>
      <c r="I53" s="128"/>
    </row>
    <row r="54" spans="1:9">
      <c r="A54" s="128"/>
      <c r="B54" s="128"/>
      <c r="C54" s="128"/>
      <c r="D54" s="128"/>
      <c r="E54" s="128"/>
      <c r="F54" s="128"/>
      <c r="G54" s="129"/>
      <c r="H54" s="128"/>
      <c r="I54" s="128"/>
    </row>
    <row r="55" spans="1:9">
      <c r="A55" s="128"/>
      <c r="B55" s="128"/>
      <c r="C55" s="128"/>
      <c r="D55" s="128"/>
      <c r="E55" s="128"/>
      <c r="F55" s="128"/>
      <c r="G55" s="129"/>
      <c r="H55" s="128"/>
      <c r="I55" s="128"/>
    </row>
  </sheetData>
  <sheetProtection algorithmName="SHA-512" hashValue="VcDBdbd56OUBw4hb3M5ovNeK1VZfoDMdWAfzkMA7Op3CkiQkpgRTdbWvlGbBH+SLpFHeRvVQeJf8dprXT2830A==" saltValue="Vd377h5fU/tt40k3Ohp0Ug==" spinCount="100000" sheet="1" objects="1" scenarios="1"/>
  <phoneticPr fontId="61"/>
  <pageMargins left="0.78700000000000003" right="0.78700000000000003" top="0.98399999999999999" bottom="0.98399999999999999" header="0.51200000000000001" footer="0.51200000000000001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BY454"/>
  <sheetViews>
    <sheetView tabSelected="1" zoomScale="90" zoomScaleNormal="90" workbookViewId="0">
      <selection activeCell="O15" sqref="O15"/>
    </sheetView>
  </sheetViews>
  <sheetFormatPr defaultRowHeight="13.5"/>
  <cols>
    <col min="2" max="2" width="11.375" customWidth="1"/>
    <col min="3" max="3" width="7" style="1" customWidth="1"/>
    <col min="4" max="11" width="3.375" style="1" customWidth="1"/>
    <col min="12" max="52" width="3.375" customWidth="1"/>
    <col min="53" max="53" width="2.875" hidden="1" customWidth="1"/>
    <col min="54" max="54" width="3.5" hidden="1" customWidth="1"/>
    <col min="55" max="67" width="9" hidden="1" customWidth="1"/>
    <col min="68" max="68" width="51.125" hidden="1" customWidth="1"/>
    <col min="69" max="70" width="9" customWidth="1"/>
  </cols>
  <sheetData>
    <row r="1" spans="1:77" ht="14.25" thickBot="1">
      <c r="A1" s="9"/>
      <c r="B1" s="9"/>
      <c r="C1" s="22"/>
      <c r="D1" s="22"/>
      <c r="E1" s="22"/>
      <c r="F1" s="22"/>
      <c r="G1" s="22"/>
      <c r="H1" s="22"/>
      <c r="I1" s="22"/>
      <c r="J1" s="22"/>
      <c r="K1" s="22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77" ht="24.75" customHeight="1" thickBot="1">
      <c r="A2" s="28" t="s">
        <v>203</v>
      </c>
      <c r="B2" s="110" t="s">
        <v>200</v>
      </c>
      <c r="C2" s="3"/>
      <c r="D2" s="233" t="s">
        <v>1104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5"/>
      <c r="V2" s="27" t="s">
        <v>202</v>
      </c>
      <c r="W2" s="25" t="s">
        <v>201</v>
      </c>
      <c r="X2" s="25"/>
      <c r="Y2" s="25"/>
      <c r="Z2" s="25"/>
      <c r="AA2" s="25"/>
      <c r="AB2" s="25"/>
      <c r="AC2" s="25"/>
      <c r="AD2" s="26"/>
      <c r="AE2" s="26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 t="s">
        <v>869</v>
      </c>
      <c r="BB2" s="9">
        <f>VLOOKUP(F4,$BI$3:$BN$19,3,FALSE)</f>
        <v>67</v>
      </c>
      <c r="BC2" s="9" t="s">
        <v>945</v>
      </c>
      <c r="BD2" s="9"/>
      <c r="BE2" s="9"/>
      <c r="BF2" s="9"/>
      <c r="BG2" s="9"/>
      <c r="BH2" s="9"/>
      <c r="BI2" s="9" t="s">
        <v>871</v>
      </c>
      <c r="BJ2" s="9" t="s">
        <v>872</v>
      </c>
      <c r="BK2" s="9" t="s">
        <v>873</v>
      </c>
      <c r="BL2" s="9" t="s">
        <v>1063</v>
      </c>
      <c r="BM2" s="9" t="s">
        <v>874</v>
      </c>
      <c r="BN2" s="9" t="s">
        <v>978</v>
      </c>
      <c r="BO2" s="9" t="s">
        <v>1062</v>
      </c>
      <c r="BP2" s="9" t="str">
        <f t="shared" ref="BP2:BP7" si="0">CONCATENATE(BA2,BB2,BC2)</f>
        <v>第67回　全日本中学校通信陸上競技岩手県大会</v>
      </c>
      <c r="BQ2" s="9"/>
      <c r="BR2" s="9"/>
      <c r="BS2" s="9"/>
      <c r="BT2" s="9"/>
      <c r="BU2" s="9"/>
      <c r="BV2" s="9"/>
      <c r="BW2" s="9"/>
      <c r="BX2" s="9"/>
      <c r="BY2" s="9"/>
    </row>
    <row r="3" spans="1:77" ht="15" customHeight="1" thickBot="1">
      <c r="A3" s="28"/>
      <c r="B3" s="112"/>
      <c r="C3" s="3"/>
      <c r="D3" s="3"/>
      <c r="E3" s="3"/>
      <c r="F3" s="3"/>
      <c r="G3" s="3"/>
      <c r="H3" s="3"/>
      <c r="I3" s="3"/>
      <c r="J3" s="3"/>
      <c r="K3" s="3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 t="s">
        <v>869</v>
      </c>
      <c r="BB3" s="9">
        <f>VLOOKUP(F4,$BI$3:$BN$19,4,FALSE)</f>
        <v>68</v>
      </c>
      <c r="BC3" s="9" t="s">
        <v>946</v>
      </c>
      <c r="BD3" s="9"/>
      <c r="BE3" s="9"/>
      <c r="BF3" s="9"/>
      <c r="BG3" s="9"/>
      <c r="BH3" s="9"/>
      <c r="BI3" s="9">
        <v>22</v>
      </c>
      <c r="BJ3" s="9">
        <v>48</v>
      </c>
      <c r="BK3" s="9">
        <v>56</v>
      </c>
      <c r="BL3" s="9">
        <v>57</v>
      </c>
      <c r="BM3" s="9">
        <v>46</v>
      </c>
      <c r="BN3" s="9"/>
      <c r="BO3" s="9"/>
      <c r="BP3" s="9" t="str">
        <f t="shared" si="0"/>
        <v>第68回　岩手県中学校総合体育大会　陸上競技</v>
      </c>
      <c r="BQ3" s="9"/>
      <c r="BR3" s="9"/>
      <c r="BS3" s="9"/>
      <c r="BT3" s="9"/>
      <c r="BU3" s="9"/>
      <c r="BV3" s="9"/>
      <c r="BW3" s="9"/>
      <c r="BX3" s="9"/>
      <c r="BY3" s="9"/>
    </row>
    <row r="4" spans="1:77" ht="24.75" customHeight="1" thickBot="1">
      <c r="A4" s="28" t="s">
        <v>204</v>
      </c>
      <c r="B4" s="110" t="s">
        <v>193</v>
      </c>
      <c r="C4" s="3"/>
      <c r="D4" s="239" t="s">
        <v>1060</v>
      </c>
      <c r="E4" s="240"/>
      <c r="F4" s="241">
        <v>3</v>
      </c>
      <c r="G4" s="241"/>
      <c r="H4" s="10" t="s">
        <v>194</v>
      </c>
      <c r="I4" s="241"/>
      <c r="J4" s="241"/>
      <c r="K4" s="10" t="s">
        <v>195</v>
      </c>
      <c r="L4" s="231"/>
      <c r="M4" s="231"/>
      <c r="N4" s="11" t="s">
        <v>196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 t="s">
        <v>869</v>
      </c>
      <c r="BB4" s="9">
        <f>VLOOKUP(F4,$BI$3:$BN$19,2,FALSE)</f>
        <v>59</v>
      </c>
      <c r="BC4" s="9" t="s">
        <v>870</v>
      </c>
      <c r="BD4" s="9"/>
      <c r="BE4" s="9"/>
      <c r="BF4" s="9"/>
      <c r="BG4" s="9"/>
      <c r="BH4" s="9"/>
      <c r="BI4" s="9">
        <v>23</v>
      </c>
      <c r="BJ4" s="9">
        <v>49</v>
      </c>
      <c r="BK4" s="9">
        <v>57</v>
      </c>
      <c r="BL4" s="9">
        <v>58</v>
      </c>
      <c r="BM4" s="9">
        <v>47</v>
      </c>
      <c r="BN4" s="9"/>
      <c r="BO4" s="9"/>
      <c r="BP4" s="9" t="str">
        <f t="shared" si="0"/>
        <v>第59回　岩手県中学校通信陸上競技大会　北上地区大会</v>
      </c>
      <c r="BQ4" s="9"/>
      <c r="BR4" s="9"/>
      <c r="BS4" s="9"/>
      <c r="BT4" s="9"/>
      <c r="BU4" s="9"/>
      <c r="BV4" s="9"/>
      <c r="BW4" s="9"/>
      <c r="BX4" s="9"/>
      <c r="BY4" s="9"/>
    </row>
    <row r="5" spans="1:77" ht="15" customHeight="1" thickBot="1">
      <c r="A5" s="28"/>
      <c r="B5" s="112"/>
      <c r="C5" s="3"/>
      <c r="D5" s="3"/>
      <c r="E5" s="3"/>
      <c r="F5" s="3"/>
      <c r="G5" s="3"/>
      <c r="H5" s="3"/>
      <c r="I5" s="3"/>
      <c r="J5" s="3"/>
      <c r="K5" s="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 t="s">
        <v>869</v>
      </c>
      <c r="BB5" s="9">
        <f>VLOOKUP(F4,$BI$3:$BN$19,5,FALSE)</f>
        <v>57</v>
      </c>
      <c r="BC5" s="9" t="s">
        <v>875</v>
      </c>
      <c r="BD5" s="9"/>
      <c r="BE5" s="9"/>
      <c r="BF5" s="9"/>
      <c r="BG5" s="9"/>
      <c r="BH5" s="9"/>
      <c r="BI5" s="9">
        <v>24</v>
      </c>
      <c r="BJ5" s="9">
        <v>50</v>
      </c>
      <c r="BK5" s="9">
        <v>58</v>
      </c>
      <c r="BL5" s="9">
        <v>59</v>
      </c>
      <c r="BM5" s="9">
        <v>48</v>
      </c>
      <c r="BN5" s="9"/>
      <c r="BO5" s="9"/>
      <c r="BP5" s="9" t="str">
        <f t="shared" si="0"/>
        <v>第57回　和賀地区中学校陸上競技大会</v>
      </c>
      <c r="BQ5" s="9"/>
      <c r="BR5" s="9"/>
      <c r="BS5" s="9"/>
      <c r="BT5" s="9"/>
      <c r="BU5" s="9"/>
      <c r="BV5" s="9"/>
      <c r="BW5" s="9"/>
      <c r="BX5" s="9"/>
      <c r="BY5" s="9"/>
    </row>
    <row r="6" spans="1:77" ht="24.75" customHeight="1" thickBot="1">
      <c r="A6" s="28" t="s">
        <v>205</v>
      </c>
      <c r="B6" s="110" t="s">
        <v>11</v>
      </c>
      <c r="C6" s="5"/>
      <c r="D6" s="236"/>
      <c r="E6" s="237"/>
      <c r="F6" s="237"/>
      <c r="G6" s="237"/>
      <c r="H6" s="237"/>
      <c r="I6" s="237"/>
      <c r="J6" s="237"/>
      <c r="K6" s="237"/>
      <c r="L6" s="237"/>
      <c r="M6" s="237"/>
      <c r="N6" s="238"/>
      <c r="O6" s="9"/>
      <c r="P6" s="9"/>
      <c r="Q6" s="9"/>
      <c r="R6" s="9"/>
      <c r="S6" s="9"/>
      <c r="T6" s="9"/>
      <c r="U6" s="9"/>
      <c r="V6" s="9"/>
      <c r="W6" s="119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1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 t="s">
        <v>869</v>
      </c>
      <c r="BB6" s="9">
        <f>VLOOKUP(F4,$BI$3:$BO$19,6,FALSE)</f>
        <v>29</v>
      </c>
      <c r="BC6" s="9" t="s">
        <v>977</v>
      </c>
      <c r="BD6" s="9"/>
      <c r="BE6" s="9"/>
      <c r="BF6" s="9"/>
      <c r="BG6" s="9"/>
      <c r="BH6" s="9"/>
      <c r="BI6" s="9">
        <v>25</v>
      </c>
      <c r="BJ6" s="9">
        <v>51</v>
      </c>
      <c r="BK6" s="9">
        <v>59</v>
      </c>
      <c r="BL6" s="9">
        <v>60</v>
      </c>
      <c r="BM6" s="9">
        <v>49</v>
      </c>
      <c r="BN6" s="9"/>
      <c r="BO6" s="9"/>
      <c r="BP6" s="9" t="str">
        <f t="shared" si="0"/>
        <v>第29回　北上ジュニア陸上競技大会</v>
      </c>
      <c r="BQ6" s="9"/>
      <c r="BR6" s="9"/>
      <c r="BS6" s="9"/>
      <c r="BT6" s="9"/>
      <c r="BU6" s="9"/>
      <c r="BV6" s="9"/>
      <c r="BW6" s="9"/>
      <c r="BX6" s="9"/>
      <c r="BY6" s="9"/>
    </row>
    <row r="7" spans="1:77" ht="15" customHeight="1" thickBot="1">
      <c r="A7" s="28"/>
      <c r="B7" s="5"/>
      <c r="C7" s="5"/>
      <c r="D7" s="5"/>
      <c r="E7" s="5"/>
      <c r="F7" s="5"/>
      <c r="G7" s="5"/>
      <c r="H7" s="5"/>
      <c r="I7" s="5"/>
      <c r="J7" s="5"/>
      <c r="K7" s="5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22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4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 t="s">
        <v>869</v>
      </c>
      <c r="BB7" s="9">
        <f>VLOOKUP(F4,$BI$3:$BO$19,7,FALSE)</f>
        <v>25</v>
      </c>
      <c r="BC7" s="9" t="s">
        <v>1064</v>
      </c>
      <c r="BD7" s="9"/>
      <c r="BE7" s="9"/>
      <c r="BF7" s="9"/>
      <c r="BG7" s="9"/>
      <c r="BH7" s="9"/>
      <c r="BI7" s="9">
        <v>26</v>
      </c>
      <c r="BJ7" s="9">
        <v>52</v>
      </c>
      <c r="BK7" s="9">
        <v>60</v>
      </c>
      <c r="BL7" s="9">
        <v>61</v>
      </c>
      <c r="BM7" s="9">
        <v>50</v>
      </c>
      <c r="BN7" s="9">
        <v>22</v>
      </c>
      <c r="BO7" s="9"/>
      <c r="BP7" s="9" t="str">
        <f t="shared" si="0"/>
        <v>第25回　岩手県中学校新人大会　陸上競技</v>
      </c>
      <c r="BQ7" s="9"/>
      <c r="BR7" s="9"/>
      <c r="BS7" s="9"/>
      <c r="BT7" s="9"/>
      <c r="BU7" s="9"/>
      <c r="BV7" s="9"/>
      <c r="BW7" s="9"/>
      <c r="BX7" s="9"/>
      <c r="BY7" s="9"/>
    </row>
    <row r="8" spans="1:77" ht="24.75" customHeight="1" thickBot="1">
      <c r="A8" s="28" t="s">
        <v>206</v>
      </c>
      <c r="B8" s="110" t="s">
        <v>191</v>
      </c>
      <c r="C8" s="7" t="s">
        <v>189</v>
      </c>
      <c r="D8" s="242"/>
      <c r="E8" s="243"/>
      <c r="F8" s="243"/>
      <c r="G8" s="8" t="s">
        <v>190</v>
      </c>
      <c r="H8" s="243"/>
      <c r="I8" s="243"/>
      <c r="J8" s="243"/>
      <c r="K8" s="24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22"/>
      <c r="X8" s="232" t="s">
        <v>560</v>
      </c>
      <c r="Y8" s="232"/>
      <c r="Z8" s="232"/>
      <c r="AA8" s="232"/>
      <c r="AB8" s="232"/>
      <c r="AC8" s="248" t="s">
        <v>561</v>
      </c>
      <c r="AD8" s="249"/>
      <c r="AE8" s="250"/>
      <c r="AF8" s="232" t="s">
        <v>562</v>
      </c>
      <c r="AG8" s="232"/>
      <c r="AH8" s="232"/>
      <c r="AI8" s="232"/>
      <c r="AJ8" s="232"/>
      <c r="AK8" s="123"/>
      <c r="AL8" s="123"/>
      <c r="AM8" s="123"/>
      <c r="AN8" s="124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>
        <v>27</v>
      </c>
      <c r="BJ8" s="9">
        <v>53</v>
      </c>
      <c r="BK8" s="9">
        <v>61</v>
      </c>
      <c r="BL8" s="9">
        <v>62</v>
      </c>
      <c r="BM8" s="9">
        <v>51</v>
      </c>
      <c r="BN8" s="9">
        <v>23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</row>
    <row r="9" spans="1:77" ht="15" customHeight="1" thickBot="1">
      <c r="A9" s="28"/>
      <c r="B9" s="111"/>
      <c r="C9" s="7"/>
      <c r="D9" s="5"/>
      <c r="E9" s="5"/>
      <c r="F9" s="5"/>
      <c r="G9" s="5"/>
      <c r="H9" s="5"/>
      <c r="I9" s="5"/>
      <c r="J9" s="5"/>
      <c r="K9" s="5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22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4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>
        <v>28</v>
      </c>
      <c r="BJ9" s="9">
        <v>54</v>
      </c>
      <c r="BK9" s="9">
        <v>62</v>
      </c>
      <c r="BL9" s="9">
        <v>63</v>
      </c>
      <c r="BM9" s="9">
        <v>52</v>
      </c>
      <c r="BN9" s="9">
        <v>24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</row>
    <row r="10" spans="1:77" ht="24.75" customHeight="1" thickBot="1">
      <c r="A10" s="28" t="s">
        <v>207</v>
      </c>
      <c r="B10" s="110" t="s">
        <v>12</v>
      </c>
      <c r="C10" s="22"/>
      <c r="D10" s="236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8"/>
      <c r="V10" s="9"/>
      <c r="W10" s="122"/>
      <c r="X10" s="232" t="s">
        <v>563</v>
      </c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124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>
        <v>29</v>
      </c>
      <c r="BJ10" s="9">
        <v>55</v>
      </c>
      <c r="BK10" s="9">
        <v>63</v>
      </c>
      <c r="BL10" s="9">
        <v>64</v>
      </c>
      <c r="BM10" s="9">
        <v>53</v>
      </c>
      <c r="BN10" s="9">
        <v>25</v>
      </c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77" ht="15" customHeight="1" thickBot="1">
      <c r="A11" s="28"/>
      <c r="B11" s="5"/>
      <c r="C11" s="5"/>
      <c r="D11" s="5"/>
      <c r="E11" s="5"/>
      <c r="F11" s="5"/>
      <c r="G11" s="5"/>
      <c r="H11" s="5"/>
      <c r="I11" s="5"/>
      <c r="J11" s="5"/>
      <c r="K11" s="5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22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4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>
        <v>30</v>
      </c>
      <c r="BJ11" s="9">
        <v>56</v>
      </c>
      <c r="BK11" s="9">
        <v>64</v>
      </c>
      <c r="BL11" s="9">
        <v>65</v>
      </c>
      <c r="BM11" s="9">
        <v>54</v>
      </c>
      <c r="BN11" s="9">
        <v>26</v>
      </c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77" ht="24.75" customHeight="1" thickBot="1">
      <c r="A12" s="28" t="s">
        <v>208</v>
      </c>
      <c r="B12" s="110" t="s">
        <v>13</v>
      </c>
      <c r="C12" s="22"/>
      <c r="D12" s="242"/>
      <c r="E12" s="243"/>
      <c r="F12" s="243"/>
      <c r="G12" s="4" t="s">
        <v>190</v>
      </c>
      <c r="H12" s="243"/>
      <c r="I12" s="243"/>
      <c r="J12" s="4" t="s">
        <v>190</v>
      </c>
      <c r="K12" s="243"/>
      <c r="L12" s="243"/>
      <c r="M12" s="244"/>
      <c r="N12" s="9"/>
      <c r="O12" s="23"/>
      <c r="P12" s="23"/>
      <c r="Q12" s="23"/>
      <c r="R12" s="23"/>
      <c r="S12" s="23"/>
      <c r="T12" s="23"/>
      <c r="U12" s="23"/>
      <c r="V12" s="23"/>
      <c r="W12" s="125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7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 t="s">
        <v>1061</v>
      </c>
      <c r="BI12" s="9">
        <v>1</v>
      </c>
      <c r="BJ12" s="9">
        <v>57</v>
      </c>
      <c r="BK12" s="9">
        <v>65</v>
      </c>
      <c r="BL12" s="9">
        <v>66</v>
      </c>
      <c r="BM12" s="9">
        <v>55</v>
      </c>
      <c r="BN12" s="9">
        <v>27</v>
      </c>
      <c r="BO12" s="9">
        <v>23</v>
      </c>
      <c r="BP12" s="9"/>
      <c r="BQ12" s="9"/>
      <c r="BR12" s="9"/>
      <c r="BS12" s="9"/>
      <c r="BT12" s="9"/>
      <c r="BU12" s="9"/>
      <c r="BV12" s="9"/>
      <c r="BW12" s="9"/>
      <c r="BX12" s="9"/>
      <c r="BY12" s="9"/>
    </row>
    <row r="13" spans="1:77" ht="15" customHeight="1" thickBot="1">
      <c r="A13" s="28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>
        <v>2</v>
      </c>
      <c r="BJ13" s="9">
        <v>58</v>
      </c>
      <c r="BK13" s="9">
        <v>66</v>
      </c>
      <c r="BL13" s="9">
        <v>67</v>
      </c>
      <c r="BM13" s="9">
        <v>56</v>
      </c>
      <c r="BN13" s="9">
        <v>28</v>
      </c>
      <c r="BO13" s="9">
        <v>24</v>
      </c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ht="24.75" customHeight="1" thickBot="1">
      <c r="A14" s="28" t="s">
        <v>209</v>
      </c>
      <c r="B14" s="110" t="str">
        <f>IF(D2=BP6,"代表者","所属長")</f>
        <v>所属長</v>
      </c>
      <c r="C14" s="5"/>
      <c r="D14" s="236"/>
      <c r="E14" s="237"/>
      <c r="F14" s="237"/>
      <c r="G14" s="237"/>
      <c r="H14" s="237"/>
      <c r="I14" s="237"/>
      <c r="J14" s="237"/>
      <c r="K14" s="237"/>
      <c r="L14" s="237"/>
      <c r="M14" s="238"/>
      <c r="N14" s="9"/>
      <c r="O14" s="9"/>
      <c r="P14" s="9"/>
      <c r="Q14" s="9"/>
      <c r="R14" s="9"/>
      <c r="S14" s="9"/>
      <c r="T14" s="9"/>
      <c r="U14" s="9"/>
      <c r="V14" s="9"/>
      <c r="W14" s="252" t="s">
        <v>877</v>
      </c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4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>
        <v>3</v>
      </c>
      <c r="BJ14" s="9">
        <v>59</v>
      </c>
      <c r="BK14" s="9">
        <v>67</v>
      </c>
      <c r="BL14" s="9">
        <v>68</v>
      </c>
      <c r="BM14" s="9">
        <v>57</v>
      </c>
      <c r="BN14" s="9">
        <v>29</v>
      </c>
      <c r="BO14" s="9">
        <v>25</v>
      </c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ht="15" customHeight="1" thickBot="1">
      <c r="A15" s="28"/>
      <c r="B15" s="5"/>
      <c r="C15" s="5"/>
      <c r="D15" s="5"/>
      <c r="E15" s="5"/>
      <c r="F15" s="5"/>
      <c r="G15" s="5"/>
      <c r="H15" s="5"/>
      <c r="I15" s="5"/>
      <c r="J15" s="5"/>
      <c r="K15" s="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55" t="s">
        <v>878</v>
      </c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7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>
        <v>4</v>
      </c>
      <c r="BJ15" s="9">
        <v>60</v>
      </c>
      <c r="BK15" s="9">
        <v>68</v>
      </c>
      <c r="BL15" s="9">
        <v>69</v>
      </c>
      <c r="BM15" s="9">
        <v>58</v>
      </c>
      <c r="BN15" s="9">
        <v>30</v>
      </c>
      <c r="BO15" s="9">
        <v>26</v>
      </c>
      <c r="BP15" s="9"/>
      <c r="BQ15" s="9"/>
      <c r="BR15" s="9"/>
      <c r="BS15" s="9"/>
      <c r="BT15" s="9"/>
      <c r="BU15" s="9"/>
      <c r="BV15" s="9"/>
      <c r="BW15" s="9"/>
      <c r="BX15" s="9"/>
      <c r="BY15" s="9"/>
    </row>
    <row r="16" spans="1:77" ht="24.75" customHeight="1" thickBot="1">
      <c r="A16" s="28" t="s">
        <v>210</v>
      </c>
      <c r="B16" s="110" t="str">
        <f>IF(D2=BP6,"","顧問")</f>
        <v>顧問</v>
      </c>
      <c r="C16" s="5"/>
      <c r="D16" s="236"/>
      <c r="E16" s="237"/>
      <c r="F16" s="237"/>
      <c r="G16" s="237"/>
      <c r="H16" s="237"/>
      <c r="I16" s="237"/>
      <c r="J16" s="237"/>
      <c r="K16" s="237"/>
      <c r="L16" s="237"/>
      <c r="M16" s="238"/>
      <c r="N16" s="9"/>
      <c r="O16" s="9"/>
      <c r="P16" s="9"/>
      <c r="Q16" s="9"/>
      <c r="R16" s="9"/>
      <c r="S16" s="9"/>
      <c r="T16" s="9"/>
      <c r="U16" s="9"/>
      <c r="V16" s="9"/>
      <c r="W16" s="258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7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>
        <v>5</v>
      </c>
      <c r="BJ16" s="9">
        <v>61</v>
      </c>
      <c r="BK16" s="9">
        <v>69</v>
      </c>
      <c r="BL16" s="9">
        <v>70</v>
      </c>
      <c r="BM16" s="9">
        <v>59</v>
      </c>
      <c r="BN16" s="9">
        <v>31</v>
      </c>
      <c r="BO16" s="9">
        <v>27</v>
      </c>
      <c r="BP16" s="9"/>
      <c r="BQ16" s="9"/>
      <c r="BR16" s="9"/>
      <c r="BS16" s="9"/>
      <c r="BT16" s="9"/>
      <c r="BU16" s="9"/>
      <c r="BV16" s="9"/>
      <c r="BW16" s="9"/>
      <c r="BX16" s="9"/>
      <c r="BY16" s="9"/>
    </row>
    <row r="17" spans="1:77" ht="15" customHeight="1" thickBot="1">
      <c r="A17" s="28"/>
      <c r="B17" s="5"/>
      <c r="C17" s="5"/>
      <c r="D17" s="5"/>
      <c r="E17" s="5"/>
      <c r="F17" s="5"/>
      <c r="G17" s="5"/>
      <c r="H17" s="5"/>
      <c r="I17" s="5"/>
      <c r="J17" s="5"/>
      <c r="K17" s="5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35"/>
      <c r="X17" s="136"/>
      <c r="Y17" s="136"/>
      <c r="Z17" s="136"/>
      <c r="AA17" s="136"/>
      <c r="AB17" s="136"/>
      <c r="AC17" s="136"/>
      <c r="AD17" s="251" t="s">
        <v>879</v>
      </c>
      <c r="AE17" s="251"/>
      <c r="AF17" s="251"/>
      <c r="AG17" s="136"/>
      <c r="AH17" s="136"/>
      <c r="AI17" s="136"/>
      <c r="AJ17" s="136"/>
      <c r="AK17" s="136"/>
      <c r="AL17" s="136"/>
      <c r="AM17" s="136"/>
      <c r="AN17" s="137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>
        <v>6</v>
      </c>
      <c r="BJ17" s="9">
        <v>62</v>
      </c>
      <c r="BK17" s="9">
        <v>70</v>
      </c>
      <c r="BL17" s="9">
        <v>71</v>
      </c>
      <c r="BM17" s="9">
        <v>60</v>
      </c>
      <c r="BN17" s="9">
        <v>32</v>
      </c>
      <c r="BO17" s="9">
        <v>28</v>
      </c>
      <c r="BP17" s="9"/>
      <c r="BQ17" s="9"/>
      <c r="BR17" s="9"/>
      <c r="BS17" s="9"/>
      <c r="BT17" s="9"/>
      <c r="BU17" s="9"/>
      <c r="BV17" s="9"/>
      <c r="BW17" s="9"/>
      <c r="BX17" s="9"/>
      <c r="BY17" s="9"/>
    </row>
    <row r="18" spans="1:77" ht="24.75" customHeight="1" thickBot="1">
      <c r="A18" s="28" t="s">
        <v>211</v>
      </c>
      <c r="B18" s="110" t="s">
        <v>554</v>
      </c>
      <c r="C18" s="245" t="str">
        <f>IF(C19="","",VLOOKUP(C19,B26:D186,2,FALSE))</f>
        <v>ｺｰﾄﾞが出ます</v>
      </c>
      <c r="D18" s="246"/>
      <c r="E18" s="246"/>
      <c r="F18" s="247"/>
      <c r="G18" s="245" t="str">
        <f>VLOOKUP(C19,B26:D186,3,FALSE)</f>
        <v>校名が出ます</v>
      </c>
      <c r="H18" s="246"/>
      <c r="I18" s="246"/>
      <c r="J18" s="246"/>
      <c r="K18" s="24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58" t="s">
        <v>1105</v>
      </c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7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>
        <v>7</v>
      </c>
      <c r="BJ18" s="9">
        <v>63</v>
      </c>
      <c r="BK18" s="9">
        <v>71</v>
      </c>
      <c r="BL18" s="9">
        <v>72</v>
      </c>
      <c r="BM18" s="9">
        <v>61</v>
      </c>
      <c r="BN18" s="9">
        <v>33</v>
      </c>
      <c r="BO18" s="9">
        <v>29</v>
      </c>
      <c r="BP18" s="9"/>
      <c r="BQ18" s="9"/>
      <c r="BR18" s="9"/>
      <c r="BS18" s="9"/>
      <c r="BT18" s="9"/>
      <c r="BU18" s="9"/>
      <c r="BV18" s="9"/>
      <c r="BW18" s="9"/>
      <c r="BX18" s="9"/>
      <c r="BY18" s="9"/>
    </row>
    <row r="19" spans="1:77" ht="24.75" customHeight="1" thickBot="1">
      <c r="A19" s="2"/>
      <c r="B19" s="6"/>
      <c r="C19" s="236" t="s">
        <v>1107</v>
      </c>
      <c r="D19" s="237"/>
      <c r="E19" s="237"/>
      <c r="F19" s="238"/>
      <c r="G19" s="24" t="s">
        <v>202</v>
      </c>
      <c r="H19" s="25" t="s">
        <v>201</v>
      </c>
      <c r="I19" s="25"/>
      <c r="J19" s="25"/>
      <c r="K19" s="25"/>
      <c r="L19" s="25"/>
      <c r="M19" s="25"/>
      <c r="N19" s="25"/>
      <c r="O19" s="26"/>
      <c r="P19" s="26"/>
      <c r="Q19" s="9"/>
      <c r="R19" s="9"/>
      <c r="S19" s="9"/>
      <c r="T19" s="9"/>
      <c r="U19" s="9"/>
      <c r="V19" s="9"/>
      <c r="W19" s="259" t="s">
        <v>1106</v>
      </c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1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</row>
    <row r="20" spans="1:77" ht="24.75" customHeight="1">
      <c r="A20" s="2"/>
      <c r="B20" s="6"/>
      <c r="C20" s="6"/>
      <c r="D20" s="6"/>
      <c r="E20" s="5"/>
      <c r="F20" s="5"/>
      <c r="G20" s="5"/>
      <c r="H20" s="5"/>
      <c r="I20" s="5"/>
      <c r="J20" s="5"/>
      <c r="K20" s="5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77" ht="24.7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77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1:77" hidden="1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</row>
    <row r="25" spans="1:77" hidden="1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77" hidden="1">
      <c r="A26" s="2"/>
      <c r="B26" s="164" t="s">
        <v>999</v>
      </c>
      <c r="C26" s="165" t="s">
        <v>1009</v>
      </c>
      <c r="D26" s="164" t="s">
        <v>1008</v>
      </c>
      <c r="F26" s="3"/>
      <c r="H26" s="3"/>
      <c r="I26" s="3"/>
      <c r="J26" s="3"/>
      <c r="K26" s="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</row>
    <row r="27" spans="1:77" hidden="1">
      <c r="A27" s="2"/>
      <c r="B27" s="3" t="s">
        <v>611</v>
      </c>
      <c r="C27" s="2" t="s">
        <v>49</v>
      </c>
      <c r="D27" s="3" t="s">
        <v>758</v>
      </c>
      <c r="F27" s="3"/>
      <c r="G27" s="1">
        <v>1</v>
      </c>
      <c r="H27" s="3"/>
      <c r="I27" s="3"/>
      <c r="J27" s="229">
        <f>COUNTA(C27:C186)</f>
        <v>160</v>
      </c>
      <c r="K27" s="229"/>
      <c r="L27" s="230">
        <f>COUNT(G27:G186)</f>
        <v>160</v>
      </c>
      <c r="M27" s="23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</row>
    <row r="28" spans="1:77" hidden="1">
      <c r="A28" s="2"/>
      <c r="B28" s="3" t="s">
        <v>707</v>
      </c>
      <c r="C28" s="2" t="s">
        <v>1054</v>
      </c>
      <c r="D28" s="3" t="s">
        <v>855</v>
      </c>
      <c r="F28" s="3"/>
      <c r="G28" s="1">
        <v>1</v>
      </c>
      <c r="H28" s="3"/>
      <c r="I28" s="3"/>
      <c r="J28" s="3"/>
      <c r="K28" s="3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</row>
    <row r="29" spans="1:77" hidden="1">
      <c r="A29" s="2"/>
      <c r="B29" s="3" t="s">
        <v>684</v>
      </c>
      <c r="C29" s="2" t="s">
        <v>114</v>
      </c>
      <c r="D29" s="3" t="s">
        <v>832</v>
      </c>
      <c r="F29" s="3"/>
      <c r="G29" s="1">
        <v>1</v>
      </c>
      <c r="H29" s="3"/>
      <c r="I29" s="3"/>
      <c r="J29" s="3"/>
      <c r="K29" s="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</row>
    <row r="30" spans="1:77" hidden="1">
      <c r="A30" s="2"/>
      <c r="B30" s="3" t="s">
        <v>585</v>
      </c>
      <c r="C30" s="2" t="s">
        <v>24</v>
      </c>
      <c r="D30" s="184" t="s">
        <v>732</v>
      </c>
      <c r="F30" s="3"/>
      <c r="G30" s="1">
        <v>1</v>
      </c>
      <c r="H30" s="3"/>
      <c r="I30" s="3"/>
      <c r="J30" s="3"/>
      <c r="K30" s="3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</row>
    <row r="31" spans="1:77" hidden="1">
      <c r="A31" s="2"/>
      <c r="B31" s="3" t="s">
        <v>1097</v>
      </c>
      <c r="C31" s="166" t="s">
        <v>1099</v>
      </c>
      <c r="D31" s="3" t="s">
        <v>1098</v>
      </c>
      <c r="F31" s="3"/>
      <c r="G31" s="1">
        <v>1</v>
      </c>
      <c r="H31" s="3"/>
      <c r="I31" s="3"/>
      <c r="J31" s="3"/>
      <c r="K31" s="3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77" hidden="1">
      <c r="A32" s="2"/>
      <c r="B32" s="3" t="s">
        <v>593</v>
      </c>
      <c r="C32" s="2" t="s">
        <v>33</v>
      </c>
      <c r="D32" s="3" t="s">
        <v>740</v>
      </c>
      <c r="F32" s="3"/>
      <c r="G32" s="1">
        <v>1</v>
      </c>
      <c r="H32" s="3"/>
      <c r="I32" s="3"/>
      <c r="J32" s="3"/>
      <c r="K32" s="3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</row>
    <row r="33" spans="1:77" hidden="1">
      <c r="A33" s="2"/>
      <c r="B33" s="3" t="s">
        <v>636</v>
      </c>
      <c r="C33" s="2" t="s">
        <v>71</v>
      </c>
      <c r="D33" s="3" t="s">
        <v>783</v>
      </c>
      <c r="F33" s="3"/>
      <c r="G33" s="1">
        <v>1</v>
      </c>
      <c r="H33" s="3"/>
      <c r="I33" s="3"/>
      <c r="J33" s="3"/>
      <c r="K33" s="3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</row>
    <row r="34" spans="1:77" hidden="1">
      <c r="A34" s="2"/>
      <c r="B34" s="3" t="s">
        <v>720</v>
      </c>
      <c r="C34" s="2" t="s">
        <v>143</v>
      </c>
      <c r="D34" s="3" t="s">
        <v>868</v>
      </c>
      <c r="F34" s="3"/>
      <c r="G34" s="1">
        <v>1</v>
      </c>
      <c r="H34" s="3"/>
      <c r="I34" s="3"/>
      <c r="J34" s="3"/>
      <c r="K34" s="3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</row>
    <row r="35" spans="1:77" hidden="1">
      <c r="A35" s="2"/>
      <c r="B35" s="3" t="s">
        <v>1014</v>
      </c>
      <c r="C35" s="2" t="s">
        <v>144</v>
      </c>
      <c r="D35" s="3" t="s">
        <v>1065</v>
      </c>
      <c r="F35" s="3"/>
      <c r="G35" s="1">
        <v>1</v>
      </c>
      <c r="H35" s="3"/>
      <c r="I35" s="3"/>
      <c r="J35" s="3"/>
      <c r="K35" s="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</row>
    <row r="36" spans="1:77" hidden="1">
      <c r="A36" s="2"/>
      <c r="B36" s="3" t="s">
        <v>613</v>
      </c>
      <c r="C36" s="2" t="s">
        <v>51</v>
      </c>
      <c r="D36" s="3" t="s">
        <v>760</v>
      </c>
      <c r="F36" s="3"/>
      <c r="G36" s="1">
        <v>1</v>
      </c>
      <c r="H36" s="3"/>
      <c r="I36" s="3"/>
      <c r="J36" s="3"/>
      <c r="K36" s="3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</row>
    <row r="37" spans="1:77" hidden="1">
      <c r="A37" s="2"/>
      <c r="B37" s="3" t="s">
        <v>690</v>
      </c>
      <c r="C37" s="2" t="s">
        <v>1048</v>
      </c>
      <c r="D37" s="3" t="s">
        <v>838</v>
      </c>
      <c r="F37" s="3"/>
      <c r="G37" s="1">
        <v>1</v>
      </c>
      <c r="H37" s="3"/>
      <c r="I37" s="3"/>
      <c r="J37" s="3"/>
      <c r="K37" s="3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</row>
    <row r="38" spans="1:77" hidden="1">
      <c r="A38" s="2"/>
      <c r="B38" s="3" t="s">
        <v>621</v>
      </c>
      <c r="C38" s="2" t="s">
        <v>58</v>
      </c>
      <c r="D38" s="3" t="s">
        <v>768</v>
      </c>
      <c r="F38" s="3"/>
      <c r="G38" s="1">
        <v>1</v>
      </c>
      <c r="H38" s="3"/>
      <c r="I38" s="3"/>
      <c r="J38" s="3"/>
      <c r="K38" s="3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</row>
    <row r="39" spans="1:77" hidden="1">
      <c r="A39" s="2"/>
      <c r="B39" s="3" t="s">
        <v>1019</v>
      </c>
      <c r="C39" s="2" t="s">
        <v>148</v>
      </c>
      <c r="D39" s="3" t="s">
        <v>1020</v>
      </c>
      <c r="F39" s="3"/>
      <c r="G39" s="1">
        <v>1</v>
      </c>
      <c r="H39" s="3"/>
      <c r="I39" s="3"/>
      <c r="J39" s="3"/>
      <c r="K39" s="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</row>
    <row r="40" spans="1:77" hidden="1">
      <c r="A40" s="2"/>
      <c r="B40" s="3" t="s">
        <v>689</v>
      </c>
      <c r="C40" s="2" t="s">
        <v>1047</v>
      </c>
      <c r="D40" s="3" t="s">
        <v>837</v>
      </c>
      <c r="F40" s="3"/>
      <c r="G40" s="1">
        <v>1</v>
      </c>
      <c r="H40" s="3"/>
      <c r="I40" s="3"/>
      <c r="J40" s="3"/>
      <c r="K40" s="3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</row>
    <row r="41" spans="1:77" hidden="1">
      <c r="A41" s="2"/>
      <c r="B41" s="3" t="s">
        <v>646</v>
      </c>
      <c r="C41" s="2" t="s">
        <v>81</v>
      </c>
      <c r="D41" s="3" t="s">
        <v>793</v>
      </c>
      <c r="F41" s="3"/>
      <c r="G41" s="1">
        <v>1</v>
      </c>
      <c r="H41" s="3"/>
      <c r="I41" s="3"/>
      <c r="J41" s="3"/>
      <c r="K41" s="3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</row>
    <row r="42" spans="1:77" hidden="1">
      <c r="A42" s="2"/>
      <c r="B42" s="3" t="s">
        <v>589</v>
      </c>
      <c r="C42" s="2" t="s">
        <v>28</v>
      </c>
      <c r="D42" s="3" t="s">
        <v>736</v>
      </c>
      <c r="F42" s="3"/>
      <c r="G42" s="1">
        <v>1</v>
      </c>
      <c r="H42" s="3"/>
      <c r="I42" s="3"/>
      <c r="J42" s="3"/>
      <c r="K42" s="3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</row>
    <row r="43" spans="1:77" hidden="1">
      <c r="A43" s="2"/>
      <c r="B43" s="3" t="s">
        <v>683</v>
      </c>
      <c r="C43" s="2" t="s">
        <v>113</v>
      </c>
      <c r="D43" s="184" t="s">
        <v>831</v>
      </c>
      <c r="F43" s="3"/>
      <c r="G43" s="1">
        <v>1</v>
      </c>
      <c r="H43" s="3"/>
      <c r="I43" s="3"/>
      <c r="J43" s="3"/>
      <c r="K43" s="3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</row>
    <row r="44" spans="1:77" hidden="1">
      <c r="A44" s="2"/>
      <c r="B44" s="3" t="s">
        <v>711</v>
      </c>
      <c r="C44" s="2" t="s">
        <v>136</v>
      </c>
      <c r="D44" s="3" t="s">
        <v>859</v>
      </c>
      <c r="F44" s="3"/>
      <c r="G44" s="1">
        <v>1</v>
      </c>
      <c r="H44" s="3"/>
      <c r="I44" s="3"/>
      <c r="J44" s="3"/>
      <c r="K44" s="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</row>
    <row r="45" spans="1:77" hidden="1">
      <c r="A45" s="2"/>
      <c r="B45" s="3" t="s">
        <v>681</v>
      </c>
      <c r="C45" s="2" t="s">
        <v>111</v>
      </c>
      <c r="D45" s="3" t="s">
        <v>829</v>
      </c>
      <c r="F45" s="3"/>
      <c r="G45" s="1">
        <v>1</v>
      </c>
      <c r="H45" s="3"/>
      <c r="I45" s="3"/>
      <c r="J45" s="3"/>
      <c r="K45" s="3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</row>
    <row r="46" spans="1:77" hidden="1">
      <c r="A46" s="2"/>
      <c r="B46" s="3" t="s">
        <v>671</v>
      </c>
      <c r="C46" s="2" t="s">
        <v>101</v>
      </c>
      <c r="D46" s="3" t="s">
        <v>818</v>
      </c>
      <c r="F46" s="3"/>
      <c r="G46" s="1">
        <v>1</v>
      </c>
      <c r="H46" s="3"/>
      <c r="I46" s="3"/>
      <c r="J46" s="3"/>
      <c r="K46" s="3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</row>
    <row r="47" spans="1:77" hidden="1">
      <c r="A47" s="2"/>
      <c r="B47" s="3" t="s">
        <v>667</v>
      </c>
      <c r="C47" s="2" t="s">
        <v>1044</v>
      </c>
      <c r="D47" s="3" t="s">
        <v>814</v>
      </c>
      <c r="F47" s="3"/>
      <c r="G47" s="1">
        <v>1</v>
      </c>
      <c r="H47" s="3"/>
      <c r="I47" s="3"/>
      <c r="J47" s="3"/>
      <c r="K47" s="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</row>
    <row r="48" spans="1:77" hidden="1">
      <c r="A48" s="2"/>
      <c r="B48" s="3" t="s">
        <v>696</v>
      </c>
      <c r="C48" s="2" t="s">
        <v>1049</v>
      </c>
      <c r="D48" s="3" t="s">
        <v>844</v>
      </c>
      <c r="F48" s="3"/>
      <c r="G48" s="1">
        <v>1</v>
      </c>
      <c r="H48" s="3"/>
      <c r="I48" s="3"/>
      <c r="J48" s="3"/>
      <c r="K48" s="3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</row>
    <row r="49" spans="1:77" hidden="1">
      <c r="A49" s="2"/>
      <c r="B49" s="3" t="s">
        <v>688</v>
      </c>
      <c r="C49" s="2" t="s">
        <v>119</v>
      </c>
      <c r="D49" s="3" t="s">
        <v>836</v>
      </c>
      <c r="F49" s="3"/>
      <c r="G49" s="1">
        <v>1</v>
      </c>
      <c r="H49" s="3"/>
      <c r="I49" s="3"/>
      <c r="J49" s="3"/>
      <c r="K49" s="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</row>
    <row r="50" spans="1:77" hidden="1">
      <c r="A50" s="2"/>
      <c r="B50" s="3" t="s">
        <v>577</v>
      </c>
      <c r="C50" s="2" t="s">
        <v>16</v>
      </c>
      <c r="D50" s="184" t="s">
        <v>724</v>
      </c>
      <c r="F50" s="3"/>
      <c r="G50" s="1">
        <v>1</v>
      </c>
      <c r="H50" s="3"/>
      <c r="I50" s="3"/>
      <c r="J50" s="3"/>
      <c r="K50" s="3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</row>
    <row r="51" spans="1:77" hidden="1">
      <c r="A51" s="2"/>
      <c r="B51" s="3" t="s">
        <v>630</v>
      </c>
      <c r="C51" s="2" t="s">
        <v>67</v>
      </c>
      <c r="D51" s="3" t="s">
        <v>777</v>
      </c>
      <c r="F51" s="3"/>
      <c r="G51" s="1">
        <v>1</v>
      </c>
      <c r="H51" s="3"/>
      <c r="I51" s="3"/>
      <c r="J51" s="3"/>
      <c r="K51" s="3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</row>
    <row r="52" spans="1:77" hidden="1">
      <c r="A52" s="2"/>
      <c r="B52" s="3" t="s">
        <v>1011</v>
      </c>
      <c r="C52" s="2" t="s">
        <v>63</v>
      </c>
      <c r="D52" s="3" t="s">
        <v>1012</v>
      </c>
      <c r="F52" s="3"/>
      <c r="G52" s="1">
        <v>1</v>
      </c>
      <c r="H52" s="3"/>
      <c r="I52" s="3"/>
      <c r="J52" s="3"/>
      <c r="K52" s="3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</row>
    <row r="53" spans="1:77" hidden="1">
      <c r="A53" s="2"/>
      <c r="B53" s="3" t="s">
        <v>627</v>
      </c>
      <c r="C53" s="2" t="s">
        <v>64</v>
      </c>
      <c r="D53" s="3" t="s">
        <v>774</v>
      </c>
      <c r="F53" s="3"/>
      <c r="G53" s="1">
        <v>1</v>
      </c>
      <c r="H53" s="3"/>
      <c r="I53" s="3"/>
      <c r="J53" s="3"/>
      <c r="K53" s="3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</row>
    <row r="54" spans="1:77" hidden="1">
      <c r="A54" s="2"/>
      <c r="B54" s="3" t="s">
        <v>1005</v>
      </c>
      <c r="C54" s="2" t="s">
        <v>1057</v>
      </c>
      <c r="D54" s="3" t="s">
        <v>1004</v>
      </c>
      <c r="F54" s="3"/>
      <c r="G54" s="1">
        <v>1</v>
      </c>
      <c r="H54" s="3"/>
      <c r="I54" s="3"/>
      <c r="J54" s="3"/>
      <c r="K54" s="3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</row>
    <row r="55" spans="1:77" hidden="1">
      <c r="A55" s="2"/>
      <c r="B55" s="3" t="s">
        <v>579</v>
      </c>
      <c r="C55" s="2" t="s">
        <v>18</v>
      </c>
      <c r="D55" s="3" t="s">
        <v>726</v>
      </c>
      <c r="F55" s="3"/>
      <c r="G55" s="1">
        <v>1</v>
      </c>
      <c r="H55" s="3"/>
      <c r="I55" s="3"/>
      <c r="J55" s="3"/>
      <c r="K55" s="3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</row>
    <row r="56" spans="1:77" hidden="1">
      <c r="A56" s="2"/>
      <c r="B56" s="3" t="s">
        <v>619</v>
      </c>
      <c r="C56" s="2" t="s">
        <v>56</v>
      </c>
      <c r="D56" s="3" t="s">
        <v>766</v>
      </c>
      <c r="F56" s="3"/>
      <c r="G56" s="1">
        <v>1</v>
      </c>
      <c r="H56" s="3"/>
      <c r="I56" s="3"/>
      <c r="J56" s="3"/>
      <c r="K56" s="3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</row>
    <row r="57" spans="1:77" hidden="1">
      <c r="A57" s="2"/>
      <c r="B57" s="3" t="s">
        <v>669</v>
      </c>
      <c r="C57" s="2" t="s">
        <v>99</v>
      </c>
      <c r="D57" s="3" t="s">
        <v>816</v>
      </c>
      <c r="F57" s="3"/>
      <c r="G57" s="1">
        <v>1</v>
      </c>
      <c r="H57" s="3"/>
      <c r="I57" s="3"/>
      <c r="J57" s="3"/>
      <c r="K57" s="3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</row>
    <row r="58" spans="1:77" hidden="1">
      <c r="A58" s="2"/>
      <c r="B58" s="3" t="s">
        <v>677</v>
      </c>
      <c r="C58" s="2" t="s">
        <v>1045</v>
      </c>
      <c r="D58" s="3" t="s">
        <v>825</v>
      </c>
      <c r="F58" s="3"/>
      <c r="G58" s="1">
        <v>1</v>
      </c>
      <c r="H58" s="3"/>
      <c r="I58" s="3"/>
      <c r="J58" s="3"/>
      <c r="K58" s="3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</row>
    <row r="59" spans="1:77" hidden="1">
      <c r="A59" s="2"/>
      <c r="B59" s="3" t="s">
        <v>574</v>
      </c>
      <c r="C59" s="2" t="s">
        <v>572</v>
      </c>
      <c r="D59" s="3" t="s">
        <v>721</v>
      </c>
      <c r="F59" s="3"/>
      <c r="G59" s="1">
        <v>1</v>
      </c>
      <c r="H59" s="3"/>
      <c r="I59" s="3"/>
      <c r="J59" s="3"/>
      <c r="K59" s="3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</row>
    <row r="60" spans="1:77" hidden="1">
      <c r="A60" s="2"/>
      <c r="B60" s="3" t="s">
        <v>624</v>
      </c>
      <c r="C60" s="2" t="s">
        <v>1037</v>
      </c>
      <c r="D60" s="3" t="s">
        <v>771</v>
      </c>
      <c r="F60" s="3"/>
      <c r="G60" s="1">
        <v>1</v>
      </c>
      <c r="H60" s="3"/>
      <c r="I60" s="3"/>
      <c r="J60" s="3"/>
      <c r="K60" s="3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</row>
    <row r="61" spans="1:77" hidden="1">
      <c r="A61" s="2"/>
      <c r="B61" s="3" t="s">
        <v>596</v>
      </c>
      <c r="C61" s="2" t="s">
        <v>37</v>
      </c>
      <c r="D61" s="3" t="s">
        <v>743</v>
      </c>
      <c r="F61" s="3"/>
      <c r="G61" s="1">
        <v>1</v>
      </c>
      <c r="H61" s="3"/>
      <c r="I61" s="3"/>
      <c r="J61" s="3"/>
      <c r="K61" s="3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</row>
    <row r="62" spans="1:77" hidden="1">
      <c r="A62" s="2"/>
      <c r="B62" s="3" t="s">
        <v>603</v>
      </c>
      <c r="C62" s="2" t="s">
        <v>41</v>
      </c>
      <c r="D62" s="3" t="s">
        <v>750</v>
      </c>
      <c r="F62" s="3"/>
      <c r="G62" s="1">
        <v>1</v>
      </c>
      <c r="H62" s="3"/>
      <c r="I62" s="3"/>
      <c r="J62" s="3"/>
      <c r="K62" s="3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</row>
    <row r="63" spans="1:77" hidden="1">
      <c r="A63" s="2"/>
      <c r="B63" s="3" t="s">
        <v>607</v>
      </c>
      <c r="C63" s="2" t="s">
        <v>45</v>
      </c>
      <c r="D63" s="3" t="s">
        <v>754</v>
      </c>
      <c r="F63" s="3"/>
      <c r="G63" s="1">
        <v>1</v>
      </c>
      <c r="H63" s="3"/>
      <c r="I63" s="3"/>
      <c r="J63" s="3"/>
      <c r="K63" s="3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</row>
    <row r="64" spans="1:77" hidden="1">
      <c r="A64" s="2"/>
      <c r="B64" s="3" t="s">
        <v>714</v>
      </c>
      <c r="C64" s="2" t="s">
        <v>139</v>
      </c>
      <c r="D64" s="3" t="s">
        <v>862</v>
      </c>
      <c r="F64" s="3"/>
      <c r="G64" s="1">
        <v>1</v>
      </c>
      <c r="H64" s="3"/>
      <c r="I64" s="3"/>
      <c r="J64" s="3"/>
      <c r="K64" s="3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</row>
    <row r="65" spans="1:77" hidden="1">
      <c r="A65" s="2"/>
      <c r="B65" s="3" t="s">
        <v>602</v>
      </c>
      <c r="C65" s="2" t="s">
        <v>1035</v>
      </c>
      <c r="D65" s="3" t="s">
        <v>749</v>
      </c>
      <c r="F65" s="3"/>
      <c r="G65" s="1">
        <v>1</v>
      </c>
      <c r="H65" s="3"/>
      <c r="I65" s="3"/>
      <c r="J65" s="3"/>
      <c r="K65" s="3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</row>
    <row r="66" spans="1:77" hidden="1">
      <c r="A66" s="2"/>
      <c r="B66" s="3" t="s">
        <v>652</v>
      </c>
      <c r="C66" s="2" t="s">
        <v>84</v>
      </c>
      <c r="D66" s="3" t="s">
        <v>799</v>
      </c>
      <c r="F66" s="3"/>
      <c r="G66" s="1">
        <v>1</v>
      </c>
      <c r="H66" s="3"/>
      <c r="I66" s="3"/>
      <c r="J66" s="3"/>
      <c r="K66" s="3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</row>
    <row r="67" spans="1:77" hidden="1">
      <c r="A67" s="2"/>
      <c r="B67" s="3" t="s">
        <v>642</v>
      </c>
      <c r="C67" s="2" t="s">
        <v>77</v>
      </c>
      <c r="D67" s="3" t="s">
        <v>789</v>
      </c>
      <c r="F67" s="3"/>
      <c r="G67" s="1">
        <v>1</v>
      </c>
      <c r="H67" s="3"/>
      <c r="I67" s="3"/>
      <c r="J67" s="3"/>
      <c r="K67" s="3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</row>
    <row r="68" spans="1:77" hidden="1">
      <c r="A68" s="2"/>
      <c r="B68" s="3" t="s">
        <v>647</v>
      </c>
      <c r="C68" s="2" t="s">
        <v>82</v>
      </c>
      <c r="D68" s="3" t="s">
        <v>794</v>
      </c>
      <c r="F68" s="3"/>
      <c r="G68" s="1">
        <v>1</v>
      </c>
      <c r="H68" s="3"/>
      <c r="I68" s="3"/>
      <c r="J68" s="3"/>
      <c r="K68" s="3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</row>
    <row r="69" spans="1:77" hidden="1">
      <c r="A69" s="2"/>
      <c r="B69" s="3" t="s">
        <v>719</v>
      </c>
      <c r="C69" s="2" t="s">
        <v>1056</v>
      </c>
      <c r="D69" s="3" t="s">
        <v>867</v>
      </c>
      <c r="F69" s="3"/>
      <c r="G69" s="1">
        <v>1</v>
      </c>
      <c r="H69" s="3"/>
      <c r="I69" s="3"/>
      <c r="J69" s="3"/>
      <c r="K69" s="3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</row>
    <row r="70" spans="1:77" hidden="1">
      <c r="A70" s="2"/>
      <c r="B70" s="3" t="s">
        <v>595</v>
      </c>
      <c r="C70" s="2" t="s">
        <v>35</v>
      </c>
      <c r="D70" s="3" t="s">
        <v>742</v>
      </c>
      <c r="F70" s="3"/>
      <c r="G70" s="1">
        <v>1</v>
      </c>
      <c r="H70" s="3"/>
      <c r="I70" s="3"/>
      <c r="J70" s="3"/>
      <c r="K70" s="3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</row>
    <row r="71" spans="1:77" hidden="1">
      <c r="A71" s="2"/>
      <c r="B71" s="3" t="s">
        <v>606</v>
      </c>
      <c r="C71" s="2" t="s">
        <v>44</v>
      </c>
      <c r="D71" s="3" t="s">
        <v>753</v>
      </c>
      <c r="F71" s="3"/>
      <c r="G71" s="1">
        <v>1</v>
      </c>
      <c r="H71" s="3"/>
      <c r="I71" s="3"/>
      <c r="J71" s="3"/>
      <c r="K71" s="3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</row>
    <row r="72" spans="1:77" hidden="1">
      <c r="A72" s="2"/>
      <c r="B72" s="3" t="s">
        <v>605</v>
      </c>
      <c r="C72" s="2" t="s">
        <v>43</v>
      </c>
      <c r="D72" s="3" t="s">
        <v>752</v>
      </c>
      <c r="F72" s="3"/>
      <c r="G72" s="1">
        <v>1</v>
      </c>
      <c r="H72" s="3"/>
      <c r="I72" s="3"/>
      <c r="J72" s="3"/>
      <c r="K72" s="3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spans="1:77" hidden="1">
      <c r="A73" s="2"/>
      <c r="B73" s="3" t="s">
        <v>710</v>
      </c>
      <c r="C73" s="2" t="s">
        <v>135</v>
      </c>
      <c r="D73" s="3" t="s">
        <v>858</v>
      </c>
      <c r="F73" s="3"/>
      <c r="G73" s="1">
        <v>1</v>
      </c>
      <c r="H73" s="3"/>
      <c r="I73" s="3"/>
      <c r="J73" s="3"/>
      <c r="K73" s="3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</row>
    <row r="74" spans="1:77" hidden="1">
      <c r="A74" s="2"/>
      <c r="B74" s="3" t="s">
        <v>673</v>
      </c>
      <c r="C74" s="2" t="s">
        <v>103</v>
      </c>
      <c r="D74" s="3" t="s">
        <v>820</v>
      </c>
      <c r="F74" s="3"/>
      <c r="G74" s="1">
        <v>1</v>
      </c>
      <c r="H74" s="3"/>
      <c r="I74" s="3"/>
      <c r="J74" s="3"/>
      <c r="K74" s="3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</row>
    <row r="75" spans="1:77" hidden="1">
      <c r="A75" s="2"/>
      <c r="B75" s="3" t="s">
        <v>616</v>
      </c>
      <c r="C75" s="2" t="s">
        <v>54</v>
      </c>
      <c r="D75" s="3" t="s">
        <v>763</v>
      </c>
      <c r="F75" s="3"/>
      <c r="G75" s="1">
        <v>1</v>
      </c>
      <c r="H75" s="3"/>
      <c r="I75" s="3"/>
      <c r="J75" s="3"/>
      <c r="K75" s="3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</row>
    <row r="76" spans="1:77" hidden="1">
      <c r="A76" s="2"/>
      <c r="B76" s="3" t="s">
        <v>584</v>
      </c>
      <c r="C76" s="2" t="s">
        <v>23</v>
      </c>
      <c r="D76" s="3" t="s">
        <v>731</v>
      </c>
      <c r="F76" s="3"/>
      <c r="G76" s="1">
        <v>1</v>
      </c>
      <c r="H76" s="3"/>
      <c r="I76" s="3"/>
      <c r="J76" s="3"/>
      <c r="K76" s="3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</row>
    <row r="77" spans="1:77" hidden="1">
      <c r="A77" s="2"/>
      <c r="B77" s="3" t="s">
        <v>583</v>
      </c>
      <c r="C77" s="2" t="s">
        <v>22</v>
      </c>
      <c r="D77" s="184" t="s">
        <v>730</v>
      </c>
      <c r="F77" s="3"/>
      <c r="G77" s="1">
        <v>1</v>
      </c>
      <c r="H77" s="3"/>
      <c r="I77" s="3"/>
      <c r="J77" s="3"/>
      <c r="K77" s="3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</row>
    <row r="78" spans="1:77" hidden="1">
      <c r="A78" s="2"/>
      <c r="B78" s="3" t="s">
        <v>575</v>
      </c>
      <c r="C78" s="2" t="s">
        <v>14</v>
      </c>
      <c r="D78" s="184" t="s">
        <v>722</v>
      </c>
      <c r="F78" s="3"/>
      <c r="G78" s="1">
        <v>1</v>
      </c>
      <c r="H78" s="3"/>
      <c r="I78" s="3"/>
      <c r="J78" s="3"/>
      <c r="K78" s="3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</row>
    <row r="79" spans="1:77" hidden="1">
      <c r="A79" s="2"/>
      <c r="B79" s="3" t="s">
        <v>692</v>
      </c>
      <c r="C79" s="2" t="s">
        <v>122</v>
      </c>
      <c r="D79" s="184" t="s">
        <v>840</v>
      </c>
      <c r="F79" s="3"/>
      <c r="G79" s="1">
        <v>1</v>
      </c>
      <c r="H79" s="3"/>
      <c r="I79" s="3"/>
      <c r="J79" s="3"/>
      <c r="K79" s="3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</row>
    <row r="80" spans="1:77" hidden="1">
      <c r="A80" s="2"/>
      <c r="B80" s="3" t="s">
        <v>705</v>
      </c>
      <c r="C80" s="2" t="s">
        <v>1052</v>
      </c>
      <c r="D80" s="3" t="s">
        <v>853</v>
      </c>
      <c r="F80" s="3"/>
      <c r="G80" s="1">
        <v>1</v>
      </c>
      <c r="H80" s="3"/>
      <c r="I80" s="3"/>
      <c r="J80" s="3"/>
      <c r="K80" s="3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</row>
    <row r="81" spans="1:77" hidden="1">
      <c r="A81" s="2"/>
      <c r="B81" s="3" t="s">
        <v>704</v>
      </c>
      <c r="C81" s="2" t="s">
        <v>131</v>
      </c>
      <c r="D81" s="3" t="s">
        <v>852</v>
      </c>
      <c r="F81" s="3"/>
      <c r="G81" s="1">
        <v>1</v>
      </c>
      <c r="H81" s="3"/>
      <c r="I81" s="3"/>
      <c r="J81" s="3"/>
      <c r="K81" s="3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</row>
    <row r="82" spans="1:77" hidden="1">
      <c r="A82" s="2"/>
      <c r="B82" s="3" t="s">
        <v>1013</v>
      </c>
      <c r="C82" s="2" t="s">
        <v>105</v>
      </c>
      <c r="D82" s="3" t="s">
        <v>821</v>
      </c>
      <c r="F82" s="3"/>
      <c r="G82" s="1">
        <v>1</v>
      </c>
      <c r="H82" s="3"/>
      <c r="I82" s="3"/>
      <c r="J82" s="3"/>
      <c r="K82" s="3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</row>
    <row r="83" spans="1:77" hidden="1">
      <c r="A83" s="2"/>
      <c r="B83" s="3" t="s">
        <v>658</v>
      </c>
      <c r="C83" s="2" t="s">
        <v>90</v>
      </c>
      <c r="D83" s="3" t="s">
        <v>805</v>
      </c>
      <c r="F83" s="3"/>
      <c r="G83" s="1">
        <v>1</v>
      </c>
      <c r="H83" s="3"/>
      <c r="I83" s="3"/>
      <c r="J83" s="3"/>
      <c r="K83" s="3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</row>
    <row r="84" spans="1:77" hidden="1">
      <c r="A84" s="2"/>
      <c r="B84" s="3" t="s">
        <v>649</v>
      </c>
      <c r="C84" s="2" t="s">
        <v>1040</v>
      </c>
      <c r="D84" s="3" t="s">
        <v>796</v>
      </c>
      <c r="F84" s="3"/>
      <c r="G84" s="1">
        <v>1</v>
      </c>
      <c r="H84" s="3"/>
      <c r="I84" s="3"/>
      <c r="J84" s="3"/>
      <c r="K84" s="3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</row>
    <row r="85" spans="1:77" hidden="1">
      <c r="A85" s="2"/>
      <c r="B85" s="3" t="s">
        <v>591</v>
      </c>
      <c r="C85" s="2" t="s">
        <v>31</v>
      </c>
      <c r="D85" s="3" t="s">
        <v>738</v>
      </c>
      <c r="F85" s="3"/>
      <c r="G85" s="1">
        <v>1</v>
      </c>
      <c r="H85" s="3"/>
      <c r="I85" s="3"/>
      <c r="J85" s="3"/>
      <c r="K85" s="3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</row>
    <row r="86" spans="1:77" hidden="1">
      <c r="A86" s="2"/>
      <c r="B86" s="3" t="s">
        <v>604</v>
      </c>
      <c r="C86" s="2" t="s">
        <v>42</v>
      </c>
      <c r="D86" s="3" t="s">
        <v>751</v>
      </c>
      <c r="F86" s="3"/>
      <c r="G86" s="1">
        <v>1</v>
      </c>
      <c r="H86" s="3"/>
      <c r="I86" s="3"/>
      <c r="J86" s="3"/>
      <c r="K86" s="3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</row>
    <row r="87" spans="1:77" hidden="1">
      <c r="A87" s="2"/>
      <c r="B87" s="3" t="s">
        <v>628</v>
      </c>
      <c r="C87" s="2" t="s">
        <v>65</v>
      </c>
      <c r="D87" s="3" t="s">
        <v>775</v>
      </c>
      <c r="F87" s="3"/>
      <c r="G87" s="1">
        <v>1</v>
      </c>
      <c r="H87" s="3"/>
      <c r="I87" s="3"/>
      <c r="J87" s="3"/>
      <c r="K87" s="3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</row>
    <row r="88" spans="1:77" hidden="1">
      <c r="A88" s="2"/>
      <c r="B88" s="3" t="s">
        <v>666</v>
      </c>
      <c r="C88" s="2" t="s">
        <v>97</v>
      </c>
      <c r="D88" s="3" t="s">
        <v>813</v>
      </c>
      <c r="F88" s="3"/>
      <c r="G88" s="1">
        <v>1</v>
      </c>
      <c r="H88" s="3"/>
      <c r="I88" s="3"/>
      <c r="J88" s="3"/>
      <c r="K88" s="3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</row>
    <row r="89" spans="1:77" hidden="1">
      <c r="A89" s="2"/>
      <c r="B89" s="3" t="s">
        <v>655</v>
      </c>
      <c r="C89" s="2" t="s">
        <v>573</v>
      </c>
      <c r="D89" s="3" t="s">
        <v>802</v>
      </c>
      <c r="F89" s="3"/>
      <c r="G89" s="1">
        <v>1</v>
      </c>
      <c r="H89" s="3"/>
      <c r="I89" s="3"/>
      <c r="J89" s="3"/>
      <c r="K89" s="3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</row>
    <row r="90" spans="1:77" hidden="1">
      <c r="A90" s="2"/>
      <c r="B90" s="3" t="s">
        <v>600</v>
      </c>
      <c r="C90" s="2" t="s">
        <v>1034</v>
      </c>
      <c r="D90" s="3" t="s">
        <v>747</v>
      </c>
      <c r="F90" s="3"/>
      <c r="G90" s="1">
        <v>1</v>
      </c>
      <c r="H90" s="3"/>
      <c r="I90" s="3"/>
      <c r="J90" s="3"/>
      <c r="K90" s="3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</row>
    <row r="91" spans="1:77" hidden="1">
      <c r="A91" s="2"/>
      <c r="B91" s="3" t="s">
        <v>626</v>
      </c>
      <c r="C91" s="2" t="s">
        <v>62</v>
      </c>
      <c r="D91" s="3" t="s">
        <v>773</v>
      </c>
      <c r="F91" s="3"/>
      <c r="G91" s="1">
        <v>1</v>
      </c>
      <c r="H91" s="3"/>
      <c r="I91" s="3"/>
      <c r="J91" s="3"/>
      <c r="K91" s="3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</row>
    <row r="92" spans="1:77" hidden="1">
      <c r="A92" s="2"/>
      <c r="B92" s="3" t="s">
        <v>698</v>
      </c>
      <c r="C92" s="2" t="s">
        <v>1050</v>
      </c>
      <c r="D92" s="3" t="s">
        <v>846</v>
      </c>
      <c r="F92" s="3"/>
      <c r="G92" s="1">
        <v>1</v>
      </c>
      <c r="H92" s="3"/>
      <c r="I92" s="3"/>
      <c r="J92" s="3"/>
      <c r="K92" s="3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</row>
    <row r="93" spans="1:77" hidden="1">
      <c r="A93" s="2"/>
      <c r="B93" s="3" t="s">
        <v>694</v>
      </c>
      <c r="C93" s="2" t="s">
        <v>124</v>
      </c>
      <c r="D93" s="3" t="s">
        <v>842</v>
      </c>
      <c r="F93" s="3"/>
      <c r="G93" s="1">
        <v>1</v>
      </c>
      <c r="H93" s="3"/>
      <c r="I93" s="3"/>
      <c r="J93" s="3"/>
      <c r="K93" s="3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</row>
    <row r="94" spans="1:77" hidden="1">
      <c r="A94" s="2"/>
      <c r="B94" s="3" t="s">
        <v>635</v>
      </c>
      <c r="C94" s="2" t="s">
        <v>1039</v>
      </c>
      <c r="D94" s="3" t="s">
        <v>782</v>
      </c>
      <c r="F94" s="3"/>
      <c r="G94" s="1">
        <v>1</v>
      </c>
      <c r="H94" s="3"/>
      <c r="I94" s="3"/>
      <c r="J94" s="3"/>
      <c r="K94" s="3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</row>
    <row r="95" spans="1:77" hidden="1">
      <c r="A95" s="2"/>
      <c r="B95" s="3" t="s">
        <v>639</v>
      </c>
      <c r="C95" s="2" t="s">
        <v>74</v>
      </c>
      <c r="D95" s="3" t="s">
        <v>786</v>
      </c>
      <c r="F95" s="3"/>
      <c r="G95" s="1">
        <v>1</v>
      </c>
      <c r="H95" s="3"/>
      <c r="I95" s="3"/>
      <c r="J95" s="3"/>
      <c r="K95" s="3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</row>
    <row r="96" spans="1:77" hidden="1">
      <c r="A96" s="2"/>
      <c r="B96" s="3" t="s">
        <v>670</v>
      </c>
      <c r="C96" s="2" t="s">
        <v>100</v>
      </c>
      <c r="D96" s="184" t="s">
        <v>817</v>
      </c>
      <c r="F96" s="3"/>
      <c r="G96" s="1">
        <v>1</v>
      </c>
      <c r="H96" s="3"/>
      <c r="I96" s="3"/>
      <c r="J96" s="3"/>
      <c r="K96" s="3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</row>
    <row r="97" spans="1:77" hidden="1">
      <c r="A97" s="2"/>
      <c r="B97" s="3" t="s">
        <v>594</v>
      </c>
      <c r="C97" s="2" t="s">
        <v>34</v>
      </c>
      <c r="D97" s="3" t="s">
        <v>741</v>
      </c>
      <c r="F97" s="3"/>
      <c r="G97" s="1">
        <v>1</v>
      </c>
      <c r="H97" s="3"/>
      <c r="I97" s="3"/>
      <c r="J97" s="3"/>
      <c r="K97" s="3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</row>
    <row r="98" spans="1:77" hidden="1">
      <c r="A98" s="2"/>
      <c r="B98" s="3" t="s">
        <v>586</v>
      </c>
      <c r="C98" s="2" t="s">
        <v>25</v>
      </c>
      <c r="D98" s="3" t="s">
        <v>733</v>
      </c>
      <c r="F98" s="3"/>
      <c r="G98" s="1">
        <v>1</v>
      </c>
      <c r="H98" s="3"/>
      <c r="I98" s="3"/>
      <c r="J98" s="3"/>
      <c r="K98" s="3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</row>
    <row r="99" spans="1:77" hidden="1">
      <c r="A99" s="2"/>
      <c r="B99" s="3" t="s">
        <v>686</v>
      </c>
      <c r="C99" s="2" t="s">
        <v>116</v>
      </c>
      <c r="D99" s="3" t="s">
        <v>834</v>
      </c>
      <c r="F99" s="3"/>
      <c r="G99" s="1">
        <v>1</v>
      </c>
      <c r="H99" s="3"/>
      <c r="I99" s="3"/>
      <c r="J99" s="3"/>
      <c r="K99" s="3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</row>
    <row r="100" spans="1:77" hidden="1">
      <c r="A100" s="2"/>
      <c r="B100" s="3" t="s">
        <v>580</v>
      </c>
      <c r="C100" s="2" t="s">
        <v>19</v>
      </c>
      <c r="D100" s="3" t="s">
        <v>727</v>
      </c>
      <c r="F100" s="3"/>
      <c r="G100" s="1">
        <v>1</v>
      </c>
      <c r="H100" s="3"/>
      <c r="I100" s="3"/>
      <c r="J100" s="3"/>
      <c r="K100" s="3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idden="1">
      <c r="A101" s="2"/>
      <c r="B101" s="3" t="s">
        <v>608</v>
      </c>
      <c r="C101" s="2" t="s">
        <v>46</v>
      </c>
      <c r="D101" s="3" t="s">
        <v>755</v>
      </c>
      <c r="F101" s="3"/>
      <c r="G101" s="1">
        <v>1</v>
      </c>
      <c r="H101" s="3"/>
      <c r="I101" s="3"/>
      <c r="J101" s="3"/>
      <c r="K101" s="3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idden="1">
      <c r="A102" s="2"/>
      <c r="B102" s="3" t="s">
        <v>610</v>
      </c>
      <c r="C102" s="2" t="s">
        <v>48</v>
      </c>
      <c r="D102" s="3" t="s">
        <v>757</v>
      </c>
      <c r="F102" s="3"/>
      <c r="G102" s="1">
        <v>1</v>
      </c>
      <c r="H102" s="3"/>
      <c r="I102" s="3"/>
      <c r="J102" s="3"/>
      <c r="K102" s="3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idden="1">
      <c r="A103" s="2"/>
      <c r="B103" s="3" t="s">
        <v>609</v>
      </c>
      <c r="C103" s="2" t="s">
        <v>47</v>
      </c>
      <c r="D103" s="3" t="s">
        <v>756</v>
      </c>
      <c r="F103" s="3"/>
      <c r="G103" s="1">
        <v>1</v>
      </c>
      <c r="H103" s="3"/>
      <c r="I103" s="3"/>
      <c r="J103" s="3"/>
      <c r="K103" s="3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idden="1">
      <c r="A104" s="2"/>
      <c r="B104" s="3" t="s">
        <v>612</v>
      </c>
      <c r="C104" s="2" t="s">
        <v>50</v>
      </c>
      <c r="D104" s="3" t="s">
        <v>759</v>
      </c>
      <c r="F104" s="3"/>
      <c r="G104" s="1">
        <v>1</v>
      </c>
      <c r="H104" s="3"/>
      <c r="I104" s="3"/>
      <c r="J104" s="3"/>
      <c r="K104" s="3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idden="1">
      <c r="A105" s="2"/>
      <c r="B105" s="3" t="s">
        <v>651</v>
      </c>
      <c r="C105" s="2" t="s">
        <v>1042</v>
      </c>
      <c r="D105" s="3" t="s">
        <v>798</v>
      </c>
      <c r="F105" s="3"/>
      <c r="G105" s="1">
        <v>1</v>
      </c>
      <c r="H105" s="3"/>
      <c r="I105" s="3"/>
      <c r="J105" s="3"/>
      <c r="K105" s="3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idden="1">
      <c r="A106" s="2"/>
      <c r="B106" s="3" t="s">
        <v>623</v>
      </c>
      <c r="C106" s="2" t="s">
        <v>60</v>
      </c>
      <c r="D106" s="3" t="s">
        <v>770</v>
      </c>
      <c r="F106" s="3"/>
      <c r="G106" s="1">
        <v>1</v>
      </c>
      <c r="H106" s="3"/>
      <c r="I106" s="3"/>
      <c r="J106" s="3"/>
      <c r="K106" s="3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idden="1">
      <c r="A107" s="2"/>
      <c r="B107" s="3" t="s">
        <v>631</v>
      </c>
      <c r="C107" s="2" t="s">
        <v>68</v>
      </c>
      <c r="D107" s="3" t="s">
        <v>778</v>
      </c>
      <c r="F107" s="3"/>
      <c r="G107" s="1">
        <v>1</v>
      </c>
      <c r="H107" s="3"/>
      <c r="I107" s="3"/>
      <c r="J107" s="3"/>
      <c r="K107" s="3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idden="1">
      <c r="A108" s="2"/>
      <c r="B108" s="3" t="s">
        <v>672</v>
      </c>
      <c r="C108" s="2" t="s">
        <v>102</v>
      </c>
      <c r="D108" s="3" t="s">
        <v>819</v>
      </c>
      <c r="F108" s="3"/>
      <c r="G108" s="1">
        <v>1</v>
      </c>
      <c r="H108" s="3"/>
      <c r="I108" s="3"/>
      <c r="J108" s="3"/>
      <c r="K108" s="3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idden="1">
      <c r="A109" s="2"/>
      <c r="B109" s="3" t="s">
        <v>706</v>
      </c>
      <c r="C109" s="2" t="s">
        <v>132</v>
      </c>
      <c r="D109" s="3" t="s">
        <v>854</v>
      </c>
      <c r="F109" s="3"/>
      <c r="G109" s="1">
        <v>1</v>
      </c>
      <c r="H109" s="3"/>
      <c r="I109" s="3"/>
      <c r="J109" s="3"/>
      <c r="K109" s="3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idden="1">
      <c r="A110" s="2"/>
      <c r="B110" s="3" t="s">
        <v>576</v>
      </c>
      <c r="C110" s="2" t="s">
        <v>15</v>
      </c>
      <c r="D110" s="3" t="s">
        <v>723</v>
      </c>
      <c r="F110" s="3"/>
      <c r="G110" s="1">
        <v>1</v>
      </c>
      <c r="H110" s="3"/>
      <c r="I110" s="3"/>
      <c r="J110" s="3"/>
      <c r="K110" s="3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idden="1">
      <c r="A111" s="2"/>
      <c r="B111" s="3" t="s">
        <v>622</v>
      </c>
      <c r="C111" s="2" t="s">
        <v>59</v>
      </c>
      <c r="D111" s="3" t="s">
        <v>769</v>
      </c>
      <c r="F111" s="3"/>
      <c r="G111" s="1">
        <v>1</v>
      </c>
      <c r="H111" s="3"/>
      <c r="I111" s="3"/>
      <c r="J111" s="3"/>
      <c r="K111" s="3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idden="1">
      <c r="A112" s="2"/>
      <c r="B112" s="3" t="s">
        <v>620</v>
      </c>
      <c r="C112" s="2" t="s">
        <v>57</v>
      </c>
      <c r="D112" s="3" t="s">
        <v>767</v>
      </c>
      <c r="F112" s="3"/>
      <c r="G112" s="1">
        <v>1</v>
      </c>
      <c r="H112" s="3"/>
      <c r="I112" s="3"/>
      <c r="J112" s="3"/>
      <c r="K112" s="3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idden="1">
      <c r="A113" s="2"/>
      <c r="B113" s="3" t="s">
        <v>702</v>
      </c>
      <c r="C113" s="2" t="s">
        <v>130</v>
      </c>
      <c r="D113" s="3" t="s">
        <v>850</v>
      </c>
      <c r="F113" s="3"/>
      <c r="G113" s="1">
        <v>1</v>
      </c>
      <c r="H113" s="3"/>
      <c r="I113" s="3"/>
      <c r="J113" s="3"/>
      <c r="K113" s="3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idden="1">
      <c r="A114" s="2"/>
      <c r="B114" s="3" t="s">
        <v>1006</v>
      </c>
      <c r="C114" s="2" t="s">
        <v>145</v>
      </c>
      <c r="D114" s="3" t="s">
        <v>1007</v>
      </c>
      <c r="F114" s="3"/>
      <c r="G114" s="1">
        <v>1</v>
      </c>
      <c r="H114" s="3"/>
      <c r="I114" s="3"/>
      <c r="J114" s="3"/>
      <c r="K114" s="3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idden="1">
      <c r="A115" s="2"/>
      <c r="B115" s="3" t="s">
        <v>625</v>
      </c>
      <c r="C115" s="2" t="s">
        <v>61</v>
      </c>
      <c r="D115" s="3" t="s">
        <v>772</v>
      </c>
      <c r="F115" s="3"/>
      <c r="G115" s="1">
        <v>1</v>
      </c>
      <c r="H115" s="3"/>
      <c r="I115" s="3"/>
      <c r="J115" s="3"/>
      <c r="K115" s="3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idden="1">
      <c r="A116" s="2"/>
      <c r="B116" s="3" t="s">
        <v>640</v>
      </c>
      <c r="C116" s="2" t="s">
        <v>75</v>
      </c>
      <c r="D116" s="3" t="s">
        <v>787</v>
      </c>
      <c r="F116" s="3"/>
      <c r="G116" s="1">
        <v>1</v>
      </c>
      <c r="H116" s="3"/>
      <c r="I116" s="3"/>
      <c r="J116" s="3"/>
      <c r="K116" s="3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idden="1">
      <c r="A117" s="2"/>
      <c r="B117" s="3" t="s">
        <v>617</v>
      </c>
      <c r="C117" s="2" t="s">
        <v>55</v>
      </c>
      <c r="D117" s="3" t="s">
        <v>764</v>
      </c>
      <c r="F117" s="3"/>
      <c r="G117" s="1">
        <v>1</v>
      </c>
      <c r="H117" s="3"/>
      <c r="I117" s="3"/>
      <c r="J117" s="3"/>
      <c r="K117" s="3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idden="1">
      <c r="A118" s="2"/>
      <c r="B118" s="3" t="s">
        <v>682</v>
      </c>
      <c r="C118" s="2" t="s">
        <v>112</v>
      </c>
      <c r="D118" s="3" t="s">
        <v>830</v>
      </c>
      <c r="F118" s="3"/>
      <c r="G118" s="1">
        <v>1</v>
      </c>
      <c r="H118" s="3"/>
      <c r="I118" s="3"/>
      <c r="J118" s="3"/>
      <c r="K118" s="3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idden="1">
      <c r="A119" s="2"/>
      <c r="B119" s="3" t="s">
        <v>708</v>
      </c>
      <c r="C119" s="2" t="s">
        <v>133</v>
      </c>
      <c r="D119" s="3" t="s">
        <v>856</v>
      </c>
      <c r="F119" s="3"/>
      <c r="G119" s="1">
        <v>1</v>
      </c>
      <c r="H119" s="3"/>
      <c r="I119" s="3"/>
      <c r="J119" s="3"/>
      <c r="K119" s="3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idden="1">
      <c r="A120" s="2"/>
      <c r="B120" s="3" t="s">
        <v>590</v>
      </c>
      <c r="C120" s="2" t="s">
        <v>29</v>
      </c>
      <c r="D120" s="3" t="s">
        <v>737</v>
      </c>
      <c r="F120" s="3"/>
      <c r="G120" s="1">
        <v>1</v>
      </c>
      <c r="H120" s="3"/>
      <c r="I120" s="3"/>
      <c r="J120" s="3"/>
      <c r="K120" s="3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idden="1">
      <c r="A121" s="2"/>
      <c r="B121" s="3" t="s">
        <v>662</v>
      </c>
      <c r="C121" s="2" t="s">
        <v>1043</v>
      </c>
      <c r="D121" s="3" t="s">
        <v>809</v>
      </c>
      <c r="F121" s="3"/>
      <c r="G121" s="1">
        <v>1</v>
      </c>
      <c r="H121" s="3"/>
      <c r="I121" s="3"/>
      <c r="J121" s="3"/>
      <c r="K121" s="3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idden="1">
      <c r="A122" s="2"/>
      <c r="B122" s="3" t="s">
        <v>1059</v>
      </c>
      <c r="C122" s="2" t="s">
        <v>149</v>
      </c>
      <c r="D122" s="3" t="s">
        <v>1032</v>
      </c>
      <c r="F122" s="3"/>
      <c r="G122" s="1">
        <v>1</v>
      </c>
      <c r="H122" s="3"/>
      <c r="I122" s="3"/>
      <c r="J122" s="3"/>
      <c r="K122" s="3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idden="1">
      <c r="A123" s="2"/>
      <c r="B123" s="3" t="s">
        <v>657</v>
      </c>
      <c r="C123" s="2" t="s">
        <v>89</v>
      </c>
      <c r="D123" s="3" t="s">
        <v>804</v>
      </c>
      <c r="F123" s="3"/>
      <c r="G123" s="1">
        <v>1</v>
      </c>
      <c r="H123" s="3"/>
      <c r="I123" s="3"/>
      <c r="J123" s="3"/>
      <c r="K123" s="3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idden="1">
      <c r="A124" s="2"/>
      <c r="B124" s="3" t="s">
        <v>997</v>
      </c>
      <c r="C124" s="2" t="s">
        <v>87</v>
      </c>
      <c r="D124" s="3" t="s">
        <v>998</v>
      </c>
      <c r="F124" s="3"/>
      <c r="G124" s="1">
        <v>1</v>
      </c>
      <c r="H124" s="3"/>
      <c r="I124" s="3"/>
      <c r="J124" s="3"/>
      <c r="K124" s="3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idden="1">
      <c r="A125" s="2"/>
      <c r="B125" s="3" t="s">
        <v>687</v>
      </c>
      <c r="C125" s="2" t="s">
        <v>117</v>
      </c>
      <c r="D125" s="3" t="s">
        <v>835</v>
      </c>
      <c r="F125" s="3"/>
      <c r="G125" s="1">
        <v>1</v>
      </c>
      <c r="H125" s="3"/>
      <c r="I125" s="3"/>
      <c r="J125" s="3"/>
      <c r="K125" s="3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idden="1">
      <c r="A126" s="2"/>
      <c r="B126" s="3" t="s">
        <v>1103</v>
      </c>
      <c r="C126" s="2" t="s">
        <v>1053</v>
      </c>
      <c r="D126" s="3" t="s">
        <v>1102</v>
      </c>
      <c r="F126" s="3"/>
      <c r="G126" s="1">
        <v>1</v>
      </c>
      <c r="H126" s="3"/>
      <c r="I126" s="3"/>
      <c r="J126" s="3"/>
      <c r="K126" s="3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idden="1">
      <c r="A127" s="2"/>
      <c r="B127" s="3" t="s">
        <v>679</v>
      </c>
      <c r="C127" s="2" t="s">
        <v>110</v>
      </c>
      <c r="D127" s="184" t="s">
        <v>827</v>
      </c>
      <c r="F127" s="3"/>
      <c r="G127" s="1">
        <v>1</v>
      </c>
      <c r="H127" s="3"/>
      <c r="I127" s="3"/>
      <c r="J127" s="3"/>
      <c r="K127" s="3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idden="1">
      <c r="A128" s="2"/>
      <c r="B128" s="3" t="s">
        <v>581</v>
      </c>
      <c r="C128" s="2" t="s">
        <v>20</v>
      </c>
      <c r="D128" s="3" t="s">
        <v>728</v>
      </c>
      <c r="F128" s="3"/>
      <c r="G128" s="1">
        <v>1</v>
      </c>
      <c r="H128" s="3"/>
      <c r="I128" s="3"/>
      <c r="J128" s="3"/>
      <c r="K128" s="3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idden="1">
      <c r="A129" s="2"/>
      <c r="B129" s="3" t="s">
        <v>659</v>
      </c>
      <c r="C129" s="2" t="s">
        <v>91</v>
      </c>
      <c r="D129" s="3" t="s">
        <v>806</v>
      </c>
      <c r="F129" s="3"/>
      <c r="G129" s="1">
        <v>1</v>
      </c>
      <c r="H129" s="3"/>
      <c r="I129" s="3"/>
      <c r="J129" s="3"/>
      <c r="K129" s="3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idden="1">
      <c r="A130" s="2"/>
      <c r="B130" s="3" t="s">
        <v>1002</v>
      </c>
      <c r="C130" s="2" t="s">
        <v>147</v>
      </c>
      <c r="D130" s="3" t="s">
        <v>1003</v>
      </c>
      <c r="F130" s="3"/>
      <c r="G130" s="1">
        <v>1</v>
      </c>
      <c r="H130" s="3"/>
      <c r="I130" s="3"/>
      <c r="J130" s="3"/>
      <c r="K130" s="3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idden="1">
      <c r="A131" s="2"/>
      <c r="B131" s="3" t="s">
        <v>1000</v>
      </c>
      <c r="C131" s="2" t="s">
        <v>146</v>
      </c>
      <c r="D131" s="3" t="s">
        <v>1001</v>
      </c>
      <c r="F131" s="3"/>
      <c r="G131" s="1">
        <v>1</v>
      </c>
      <c r="H131" s="3"/>
      <c r="I131" s="3"/>
      <c r="J131" s="3"/>
      <c r="K131" s="3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idden="1">
      <c r="A132" s="2"/>
      <c r="B132" s="3" t="s">
        <v>691</v>
      </c>
      <c r="C132" s="2" t="s">
        <v>121</v>
      </c>
      <c r="D132" s="3" t="s">
        <v>839</v>
      </c>
      <c r="F132" s="3"/>
      <c r="G132" s="1">
        <v>1</v>
      </c>
      <c r="H132" s="3"/>
      <c r="I132" s="3"/>
      <c r="J132" s="3"/>
      <c r="K132" s="3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idden="1">
      <c r="A133" s="2"/>
      <c r="B133" s="3" t="s">
        <v>697</v>
      </c>
      <c r="C133" s="2" t="s">
        <v>126</v>
      </c>
      <c r="D133" s="3" t="s">
        <v>845</v>
      </c>
      <c r="F133" s="3"/>
      <c r="G133" s="1">
        <v>1</v>
      </c>
      <c r="H133" s="3"/>
      <c r="I133" s="3"/>
      <c r="J133" s="3"/>
      <c r="K133" s="3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idden="1">
      <c r="A134" s="2"/>
      <c r="B134" s="3" t="s">
        <v>632</v>
      </c>
      <c r="C134" s="2" t="s">
        <v>69</v>
      </c>
      <c r="D134" s="3" t="s">
        <v>779</v>
      </c>
      <c r="F134" s="3"/>
      <c r="G134" s="1">
        <v>1</v>
      </c>
      <c r="H134" s="3"/>
      <c r="I134" s="3"/>
      <c r="J134" s="3"/>
      <c r="K134" s="3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idden="1">
      <c r="A135" s="2"/>
      <c r="B135" s="3" t="s">
        <v>701</v>
      </c>
      <c r="C135" s="2" t="s">
        <v>1030</v>
      </c>
      <c r="D135" s="3" t="s">
        <v>849</v>
      </c>
      <c r="F135" s="3"/>
      <c r="G135" s="1">
        <v>1</v>
      </c>
      <c r="H135" s="3"/>
      <c r="I135" s="3"/>
      <c r="J135" s="3"/>
      <c r="K135" s="3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idden="1">
      <c r="A136" s="2"/>
      <c r="B136" s="3" t="s">
        <v>717</v>
      </c>
      <c r="C136" s="2" t="s">
        <v>141</v>
      </c>
      <c r="D136" s="3" t="s">
        <v>865</v>
      </c>
      <c r="F136" s="3"/>
      <c r="G136" s="1">
        <v>1</v>
      </c>
      <c r="H136" s="3"/>
      <c r="I136" s="3"/>
      <c r="J136" s="3"/>
      <c r="K136" s="3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idden="1">
      <c r="A137" s="2"/>
      <c r="B137" s="3" t="s">
        <v>685</v>
      </c>
      <c r="C137" s="2" t="s">
        <v>115</v>
      </c>
      <c r="D137" s="3" t="s">
        <v>833</v>
      </c>
      <c r="F137" s="3"/>
      <c r="G137" s="1">
        <v>1</v>
      </c>
      <c r="H137" s="3"/>
      <c r="I137" s="3"/>
      <c r="J137" s="3"/>
      <c r="K137" s="3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idden="1">
      <c r="A138" s="2"/>
      <c r="B138" s="3" t="s">
        <v>650</v>
      </c>
      <c r="C138" s="2" t="s">
        <v>1041</v>
      </c>
      <c r="D138" s="3" t="s">
        <v>797</v>
      </c>
      <c r="F138" s="3"/>
      <c r="G138" s="1">
        <v>1</v>
      </c>
      <c r="H138" s="3"/>
      <c r="I138" s="3"/>
      <c r="J138" s="3"/>
      <c r="K138" s="3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idden="1">
      <c r="A139" s="2"/>
      <c r="B139" s="3" t="s">
        <v>644</v>
      </c>
      <c r="C139" s="2" t="s">
        <v>79</v>
      </c>
      <c r="D139" s="3" t="s">
        <v>791</v>
      </c>
      <c r="F139" s="3"/>
      <c r="G139" s="1">
        <v>1</v>
      </c>
      <c r="H139" s="3"/>
      <c r="I139" s="3"/>
      <c r="J139" s="3"/>
      <c r="K139" s="3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idden="1">
      <c r="A140" s="2"/>
      <c r="B140" s="3" t="s">
        <v>664</v>
      </c>
      <c r="C140" s="2" t="s">
        <v>95</v>
      </c>
      <c r="D140" s="3" t="s">
        <v>811</v>
      </c>
      <c r="F140" s="3"/>
      <c r="G140" s="1">
        <v>1</v>
      </c>
      <c r="H140" s="3"/>
      <c r="I140" s="3"/>
      <c r="J140" s="3"/>
      <c r="K140" s="3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idden="1">
      <c r="A141" s="2"/>
      <c r="B141" s="3" t="s">
        <v>634</v>
      </c>
      <c r="C141" s="2" t="s">
        <v>1038</v>
      </c>
      <c r="D141" s="3" t="s">
        <v>781</v>
      </c>
      <c r="F141" s="3"/>
      <c r="G141" s="1">
        <v>1</v>
      </c>
      <c r="H141" s="3"/>
      <c r="I141" s="3"/>
      <c r="J141" s="3"/>
      <c r="K141" s="3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idden="1">
      <c r="A142" s="2"/>
      <c r="B142" s="3" t="s">
        <v>718</v>
      </c>
      <c r="C142" s="2" t="s">
        <v>142</v>
      </c>
      <c r="D142" s="3" t="s">
        <v>866</v>
      </c>
      <c r="F142" s="3"/>
      <c r="G142" s="1">
        <v>1</v>
      </c>
      <c r="H142" s="3"/>
      <c r="I142" s="3"/>
      <c r="J142" s="3"/>
      <c r="K142" s="3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idden="1">
      <c r="A143" s="2"/>
      <c r="B143" s="3" t="s">
        <v>599</v>
      </c>
      <c r="C143" s="2" t="s">
        <v>39</v>
      </c>
      <c r="D143" s="3" t="s">
        <v>746</v>
      </c>
      <c r="F143" s="3"/>
      <c r="G143" s="1">
        <v>1</v>
      </c>
      <c r="H143" s="3"/>
      <c r="I143" s="3"/>
      <c r="J143" s="3"/>
      <c r="K143" s="3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idden="1">
      <c r="A144" s="2"/>
      <c r="B144" s="3" t="s">
        <v>716</v>
      </c>
      <c r="C144" s="2" t="s">
        <v>1055</v>
      </c>
      <c r="D144" s="3" t="s">
        <v>864</v>
      </c>
      <c r="F144" s="3"/>
      <c r="G144" s="1">
        <v>1</v>
      </c>
      <c r="H144" s="3"/>
      <c r="I144" s="3"/>
      <c r="J144" s="3"/>
      <c r="K144" s="3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idden="1">
      <c r="A145" s="2"/>
      <c r="B145" s="3" t="s">
        <v>713</v>
      </c>
      <c r="C145" s="2" t="s">
        <v>138</v>
      </c>
      <c r="D145" s="3" t="s">
        <v>861</v>
      </c>
      <c r="F145" s="3"/>
      <c r="G145" s="1">
        <v>1</v>
      </c>
      <c r="H145" s="3"/>
      <c r="I145" s="3"/>
      <c r="J145" s="3"/>
      <c r="K145" s="3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idden="1">
      <c r="A146" s="2"/>
      <c r="B146" s="3" t="s">
        <v>653</v>
      </c>
      <c r="C146" s="2" t="s">
        <v>85</v>
      </c>
      <c r="D146" s="3" t="s">
        <v>800</v>
      </c>
      <c r="F146" s="3"/>
      <c r="G146" s="1">
        <v>1</v>
      </c>
      <c r="H146" s="3"/>
      <c r="I146" s="3"/>
      <c r="J146" s="3"/>
      <c r="K146" s="3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idden="1">
      <c r="A147" s="2"/>
      <c r="B147" s="3" t="s">
        <v>638</v>
      </c>
      <c r="C147" s="2" t="s">
        <v>73</v>
      </c>
      <c r="D147" s="3" t="s">
        <v>785</v>
      </c>
      <c r="F147" s="3"/>
      <c r="G147" s="1">
        <v>1</v>
      </c>
      <c r="H147" s="3"/>
      <c r="I147" s="3"/>
      <c r="J147" s="3"/>
      <c r="K147" s="3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idden="1">
      <c r="A148" s="2"/>
      <c r="B148" s="3" t="s">
        <v>700</v>
      </c>
      <c r="C148" s="2" t="s">
        <v>129</v>
      </c>
      <c r="D148" s="3" t="s">
        <v>848</v>
      </c>
      <c r="F148" s="3"/>
      <c r="G148" s="1">
        <v>1</v>
      </c>
      <c r="H148" s="3"/>
      <c r="I148" s="3"/>
      <c r="J148" s="3"/>
      <c r="K148" s="3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idden="1">
      <c r="A149" s="2"/>
      <c r="B149" s="3" t="s">
        <v>614</v>
      </c>
      <c r="C149" s="2" t="s">
        <v>52</v>
      </c>
      <c r="D149" s="3" t="s">
        <v>761</v>
      </c>
      <c r="F149" s="3"/>
      <c r="G149" s="1">
        <v>1</v>
      </c>
      <c r="H149" s="3"/>
      <c r="I149" s="3"/>
      <c r="J149" s="3"/>
      <c r="K149" s="3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idden="1">
      <c r="A150" s="2"/>
      <c r="B150" s="3" t="s">
        <v>678</v>
      </c>
      <c r="C150" s="2" t="s">
        <v>109</v>
      </c>
      <c r="D150" s="3" t="s">
        <v>826</v>
      </c>
      <c r="F150" s="3"/>
      <c r="G150" s="1">
        <v>1</v>
      </c>
      <c r="H150" s="3"/>
      <c r="I150" s="3"/>
      <c r="J150" s="3"/>
      <c r="K150" s="3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idden="1">
      <c r="A151" s="2"/>
      <c r="B151" s="3" t="s">
        <v>699</v>
      </c>
      <c r="C151" s="2" t="s">
        <v>128</v>
      </c>
      <c r="D151" s="3" t="s">
        <v>847</v>
      </c>
      <c r="F151" s="3"/>
      <c r="G151" s="1">
        <v>1</v>
      </c>
      <c r="H151" s="3"/>
      <c r="I151" s="3"/>
      <c r="J151" s="3"/>
      <c r="K151" s="3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idden="1">
      <c r="A152" s="2"/>
      <c r="B152" s="3" t="s">
        <v>592</v>
      </c>
      <c r="C152" s="2" t="s">
        <v>32</v>
      </c>
      <c r="D152" s="3" t="s">
        <v>739</v>
      </c>
      <c r="F152" s="3"/>
      <c r="G152" s="1">
        <v>1</v>
      </c>
      <c r="H152" s="3"/>
      <c r="I152" s="3"/>
      <c r="J152" s="3"/>
      <c r="K152" s="3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idden="1">
      <c r="A153" s="2"/>
      <c r="B153" s="3" t="s">
        <v>693</v>
      </c>
      <c r="C153" s="2" t="s">
        <v>123</v>
      </c>
      <c r="D153" s="3" t="s">
        <v>841</v>
      </c>
      <c r="F153" s="3"/>
      <c r="G153" s="1">
        <v>1</v>
      </c>
      <c r="H153" s="3"/>
      <c r="I153" s="3"/>
      <c r="J153" s="3"/>
      <c r="K153" s="3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idden="1">
      <c r="A154" s="2"/>
      <c r="B154" s="3" t="s">
        <v>709</v>
      </c>
      <c r="C154" s="2" t="s">
        <v>134</v>
      </c>
      <c r="D154" s="3" t="s">
        <v>857</v>
      </c>
      <c r="F154" s="3"/>
      <c r="G154" s="1">
        <v>1</v>
      </c>
      <c r="H154" s="3"/>
      <c r="I154" s="3"/>
      <c r="J154" s="3"/>
      <c r="K154" s="3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idden="1">
      <c r="A155" s="2"/>
      <c r="B155" s="3" t="s">
        <v>668</v>
      </c>
      <c r="C155" s="2" t="s">
        <v>98</v>
      </c>
      <c r="D155" s="3" t="s">
        <v>815</v>
      </c>
      <c r="F155" s="3"/>
      <c r="G155" s="1">
        <v>1</v>
      </c>
      <c r="H155" s="3"/>
      <c r="I155" s="3"/>
      <c r="J155" s="3"/>
      <c r="K155" s="3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idden="1">
      <c r="A156" s="2"/>
      <c r="B156" s="3" t="s">
        <v>645</v>
      </c>
      <c r="C156" s="2" t="s">
        <v>80</v>
      </c>
      <c r="D156" s="3" t="s">
        <v>792</v>
      </c>
      <c r="F156" s="3"/>
      <c r="G156" s="1">
        <v>1</v>
      </c>
      <c r="H156" s="3"/>
      <c r="I156" s="3"/>
      <c r="J156" s="3"/>
      <c r="K156" s="3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idden="1">
      <c r="A157" s="2"/>
      <c r="B157" s="3" t="s">
        <v>654</v>
      </c>
      <c r="C157" s="2" t="s">
        <v>86</v>
      </c>
      <c r="D157" s="3" t="s">
        <v>801</v>
      </c>
      <c r="F157" s="3"/>
      <c r="G157" s="1">
        <v>1</v>
      </c>
      <c r="H157" s="3"/>
      <c r="I157" s="3"/>
      <c r="J157" s="3"/>
      <c r="K157" s="3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idden="1">
      <c r="A158" s="2"/>
      <c r="B158" s="3" t="s">
        <v>665</v>
      </c>
      <c r="C158" s="2" t="s">
        <v>96</v>
      </c>
      <c r="D158" s="3" t="s">
        <v>812</v>
      </c>
      <c r="F158" s="3"/>
      <c r="G158" s="1">
        <v>1</v>
      </c>
      <c r="H158" s="3"/>
      <c r="I158" s="3"/>
      <c r="J158" s="3"/>
      <c r="K158" s="3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idden="1">
      <c r="A159" s="2"/>
      <c r="B159" s="3" t="s">
        <v>703</v>
      </c>
      <c r="C159" s="2" t="s">
        <v>1051</v>
      </c>
      <c r="D159" s="3" t="s">
        <v>851</v>
      </c>
      <c r="F159" s="3"/>
      <c r="G159" s="1">
        <v>1</v>
      </c>
      <c r="H159" s="3"/>
      <c r="I159" s="3"/>
      <c r="J159" s="3"/>
      <c r="K159" s="3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idden="1">
      <c r="A160" s="2"/>
      <c r="B160" s="3" t="s">
        <v>637</v>
      </c>
      <c r="C160" s="2" t="s">
        <v>72</v>
      </c>
      <c r="D160" s="3" t="s">
        <v>784</v>
      </c>
      <c r="F160" s="3"/>
      <c r="G160" s="1">
        <v>1</v>
      </c>
      <c r="H160" s="3"/>
      <c r="I160" s="3"/>
      <c r="J160" s="3"/>
      <c r="K160" s="3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idden="1">
      <c r="A161" s="2"/>
      <c r="B161" s="3" t="s">
        <v>648</v>
      </c>
      <c r="C161" s="2" t="s">
        <v>83</v>
      </c>
      <c r="D161" s="3" t="s">
        <v>795</v>
      </c>
      <c r="F161" s="3"/>
      <c r="G161" s="1">
        <v>1</v>
      </c>
      <c r="H161" s="3"/>
      <c r="I161" s="3"/>
      <c r="J161" s="3"/>
      <c r="K161" s="3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idden="1">
      <c r="A162" s="2"/>
      <c r="B162" s="3" t="s">
        <v>674</v>
      </c>
      <c r="C162" s="2" t="s">
        <v>106</v>
      </c>
      <c r="D162" s="3" t="s">
        <v>822</v>
      </c>
      <c r="F162" s="3"/>
      <c r="G162" s="1">
        <v>1</v>
      </c>
      <c r="H162" s="3"/>
      <c r="I162" s="3"/>
      <c r="J162" s="3"/>
      <c r="K162" s="3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idden="1">
      <c r="A163" s="2"/>
      <c r="B163" s="3" t="s">
        <v>663</v>
      </c>
      <c r="C163" s="2" t="s">
        <v>94</v>
      </c>
      <c r="D163" s="3" t="s">
        <v>810</v>
      </c>
      <c r="F163" s="3"/>
      <c r="G163" s="1">
        <v>1</v>
      </c>
      <c r="H163" s="3"/>
      <c r="I163" s="3"/>
      <c r="J163" s="3"/>
      <c r="K163" s="3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idden="1">
      <c r="A164" s="2"/>
      <c r="B164" s="3" t="s">
        <v>629</v>
      </c>
      <c r="C164" s="2" t="s">
        <v>66</v>
      </c>
      <c r="D164" s="3" t="s">
        <v>776</v>
      </c>
      <c r="F164" s="3"/>
      <c r="G164" s="1">
        <v>1</v>
      </c>
      <c r="H164" s="3"/>
      <c r="I164" s="3"/>
      <c r="J164" s="3"/>
      <c r="K164" s="3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idden="1">
      <c r="A165" s="2"/>
      <c r="B165" s="3" t="s">
        <v>661</v>
      </c>
      <c r="C165" s="2" t="s">
        <v>93</v>
      </c>
      <c r="D165" s="3" t="s">
        <v>808</v>
      </c>
      <c r="F165" s="3"/>
      <c r="G165" s="1">
        <v>1</v>
      </c>
      <c r="H165" s="3"/>
      <c r="I165" s="3"/>
      <c r="J165" s="3"/>
      <c r="K165" s="3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idden="1">
      <c r="A166" s="2"/>
      <c r="B166" s="3" t="s">
        <v>643</v>
      </c>
      <c r="C166" s="2" t="s">
        <v>78</v>
      </c>
      <c r="D166" s="3" t="s">
        <v>790</v>
      </c>
      <c r="F166" s="3"/>
      <c r="G166" s="1">
        <v>1</v>
      </c>
      <c r="H166" s="3"/>
      <c r="I166" s="3"/>
      <c r="J166" s="3"/>
      <c r="K166" s="3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idden="1">
      <c r="A167" s="2"/>
      <c r="B167" s="3" t="s">
        <v>582</v>
      </c>
      <c r="C167" s="2" t="s">
        <v>21</v>
      </c>
      <c r="D167" s="3" t="s">
        <v>729</v>
      </c>
      <c r="F167" s="3"/>
      <c r="G167" s="1">
        <v>1</v>
      </c>
      <c r="H167" s="3"/>
      <c r="I167" s="3"/>
      <c r="J167" s="3"/>
      <c r="K167" s="3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idden="1">
      <c r="A168" s="2"/>
      <c r="B168" s="3" t="s">
        <v>615</v>
      </c>
      <c r="C168" s="2" t="s">
        <v>53</v>
      </c>
      <c r="D168" s="3" t="s">
        <v>762</v>
      </c>
      <c r="F168" s="3"/>
      <c r="G168" s="1">
        <v>1</v>
      </c>
      <c r="H168" s="3"/>
      <c r="I168" s="3"/>
      <c r="J168" s="3"/>
      <c r="K168" s="3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idden="1">
      <c r="A169" s="2"/>
      <c r="B169" s="3" t="s">
        <v>715</v>
      </c>
      <c r="C169" s="2" t="s">
        <v>140</v>
      </c>
      <c r="D169" s="3" t="s">
        <v>863</v>
      </c>
      <c r="F169" s="3"/>
      <c r="G169" s="1">
        <v>1</v>
      </c>
      <c r="H169" s="3"/>
      <c r="I169" s="3"/>
      <c r="J169" s="3"/>
      <c r="K169" s="3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idden="1">
      <c r="A170" s="2"/>
      <c r="B170" s="3" t="s">
        <v>618</v>
      </c>
      <c r="C170" s="2" t="s">
        <v>1036</v>
      </c>
      <c r="D170" s="3" t="s">
        <v>765</v>
      </c>
      <c r="F170" s="3"/>
      <c r="G170" s="1">
        <v>1</v>
      </c>
      <c r="H170" s="3"/>
      <c r="I170" s="3"/>
      <c r="J170" s="3"/>
      <c r="K170" s="3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idden="1">
      <c r="A171" s="2"/>
      <c r="B171" s="3" t="s">
        <v>578</v>
      </c>
      <c r="C171" s="2" t="s">
        <v>17</v>
      </c>
      <c r="D171" s="3" t="s">
        <v>725</v>
      </c>
      <c r="F171" s="3"/>
      <c r="G171" s="1">
        <v>1</v>
      </c>
      <c r="H171" s="3"/>
      <c r="I171" s="3"/>
      <c r="J171" s="3"/>
      <c r="K171" s="3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hidden="1">
      <c r="A172" s="2"/>
      <c r="B172" s="3" t="s">
        <v>1029</v>
      </c>
      <c r="C172" s="2" t="s">
        <v>1058</v>
      </c>
      <c r="D172" s="3" t="s">
        <v>1031</v>
      </c>
      <c r="F172" s="3"/>
      <c r="G172" s="1">
        <v>1</v>
      </c>
      <c r="H172" s="3"/>
      <c r="I172" s="3"/>
      <c r="J172" s="3"/>
      <c r="K172" s="3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</row>
    <row r="173" spans="1:77" hidden="1">
      <c r="A173" s="2"/>
      <c r="B173" s="3" t="s">
        <v>695</v>
      </c>
      <c r="C173" s="2" t="s">
        <v>125</v>
      </c>
      <c r="D173" s="3" t="s">
        <v>843</v>
      </c>
      <c r="F173" s="3"/>
      <c r="G173" s="1">
        <v>1</v>
      </c>
      <c r="H173" s="3"/>
      <c r="I173" s="3"/>
      <c r="J173" s="3"/>
      <c r="K173" s="3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idden="1">
      <c r="A174" s="2"/>
      <c r="B174" s="3" t="s">
        <v>598</v>
      </c>
      <c r="C174" s="2" t="s">
        <v>1033</v>
      </c>
      <c r="D174" s="3" t="s">
        <v>745</v>
      </c>
      <c r="F174" s="3"/>
      <c r="G174" s="1">
        <v>1</v>
      </c>
      <c r="H174" s="3"/>
      <c r="I174" s="3"/>
      <c r="J174" s="3"/>
      <c r="K174" s="3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idden="1">
      <c r="A175" s="2"/>
      <c r="B175" s="3" t="s">
        <v>712</v>
      </c>
      <c r="C175" s="2" t="s">
        <v>137</v>
      </c>
      <c r="D175" s="3" t="s">
        <v>860</v>
      </c>
      <c r="F175" s="3"/>
      <c r="G175" s="1">
        <v>1</v>
      </c>
      <c r="H175" s="3"/>
      <c r="I175" s="3"/>
      <c r="J175" s="3"/>
      <c r="K175" s="3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idden="1">
      <c r="A176" s="2"/>
      <c r="B176" s="3" t="s">
        <v>656</v>
      </c>
      <c r="C176" s="2" t="s">
        <v>88</v>
      </c>
      <c r="D176" s="3" t="s">
        <v>803</v>
      </c>
      <c r="F176" s="3"/>
      <c r="G176" s="1">
        <v>1</v>
      </c>
      <c r="H176" s="3"/>
      <c r="I176" s="3"/>
      <c r="J176" s="3"/>
      <c r="K176" s="3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idden="1">
      <c r="A177" s="2"/>
      <c r="B177" s="3" t="s">
        <v>588</v>
      </c>
      <c r="C177" s="2" t="s">
        <v>27</v>
      </c>
      <c r="D177" s="3" t="s">
        <v>735</v>
      </c>
      <c r="F177" s="3"/>
      <c r="G177" s="1">
        <v>1</v>
      </c>
      <c r="H177" s="3"/>
      <c r="I177" s="3"/>
      <c r="J177" s="3"/>
      <c r="K177" s="3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idden="1">
      <c r="A178" s="2"/>
      <c r="B178" s="3" t="s">
        <v>680</v>
      </c>
      <c r="C178" s="2" t="s">
        <v>1046</v>
      </c>
      <c r="D178" s="3" t="s">
        <v>828</v>
      </c>
      <c r="F178" s="3"/>
      <c r="G178" s="1">
        <v>1</v>
      </c>
      <c r="H178" s="3"/>
      <c r="I178" s="3"/>
      <c r="J178" s="3"/>
      <c r="K178" s="3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</row>
    <row r="179" spans="1:77" hidden="1">
      <c r="A179" s="2"/>
      <c r="B179" s="3" t="s">
        <v>676</v>
      </c>
      <c r="C179" s="2" t="s">
        <v>108</v>
      </c>
      <c r="D179" s="3" t="s">
        <v>824</v>
      </c>
      <c r="F179" s="3"/>
      <c r="G179" s="1">
        <v>1</v>
      </c>
      <c r="H179" s="3"/>
      <c r="I179" s="3"/>
      <c r="J179" s="3"/>
      <c r="K179" s="3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</row>
    <row r="180" spans="1:77" hidden="1">
      <c r="A180" s="2"/>
      <c r="B180" s="3" t="s">
        <v>597</v>
      </c>
      <c r="C180" s="2" t="s">
        <v>38</v>
      </c>
      <c r="D180" s="3" t="s">
        <v>744</v>
      </c>
      <c r="F180" s="3"/>
      <c r="G180" s="1">
        <v>1</v>
      </c>
      <c r="H180" s="3"/>
      <c r="I180" s="3"/>
      <c r="J180" s="3"/>
      <c r="K180" s="3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</row>
    <row r="181" spans="1:77" hidden="1">
      <c r="A181" s="2"/>
      <c r="B181" s="3" t="s">
        <v>587</v>
      </c>
      <c r="C181" s="2" t="s">
        <v>26</v>
      </c>
      <c r="D181" s="184" t="s">
        <v>734</v>
      </c>
      <c r="F181" s="3"/>
      <c r="G181" s="1">
        <v>1</v>
      </c>
      <c r="H181" s="3"/>
      <c r="I181" s="3"/>
      <c r="J181" s="3"/>
      <c r="K181" s="3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</row>
    <row r="182" spans="1:77" hidden="1">
      <c r="A182" s="2"/>
      <c r="B182" s="3" t="s">
        <v>601</v>
      </c>
      <c r="C182" s="2" t="s">
        <v>40</v>
      </c>
      <c r="D182" s="3" t="s">
        <v>748</v>
      </c>
      <c r="F182" s="3"/>
      <c r="G182" s="1">
        <v>1</v>
      </c>
      <c r="H182" s="3"/>
      <c r="I182" s="3"/>
      <c r="J182" s="3"/>
      <c r="K182" s="3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</row>
    <row r="183" spans="1:77" hidden="1">
      <c r="A183" s="2"/>
      <c r="B183" s="3" t="s">
        <v>633</v>
      </c>
      <c r="C183" s="2" t="s">
        <v>70</v>
      </c>
      <c r="D183" s="3" t="s">
        <v>780</v>
      </c>
      <c r="F183" s="3"/>
      <c r="G183" s="1">
        <v>1</v>
      </c>
      <c r="H183" s="3"/>
      <c r="I183" s="3"/>
      <c r="J183" s="3"/>
      <c r="K183" s="3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</row>
    <row r="184" spans="1:77" hidden="1">
      <c r="A184" s="2"/>
      <c r="B184" s="3" t="s">
        <v>641</v>
      </c>
      <c r="C184" s="2" t="s">
        <v>76</v>
      </c>
      <c r="D184" s="184" t="s">
        <v>788</v>
      </c>
      <c r="F184" s="3"/>
      <c r="G184" s="1">
        <v>1</v>
      </c>
      <c r="H184" s="3"/>
      <c r="I184" s="3"/>
      <c r="J184" s="3"/>
      <c r="K184" s="3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</row>
    <row r="185" spans="1:77" hidden="1">
      <c r="A185" s="2"/>
      <c r="B185" s="3" t="s">
        <v>660</v>
      </c>
      <c r="C185" s="2" t="s">
        <v>92</v>
      </c>
      <c r="D185" s="184" t="s">
        <v>807</v>
      </c>
      <c r="F185" s="3"/>
      <c r="G185" s="1">
        <v>1</v>
      </c>
      <c r="H185" s="3"/>
      <c r="I185" s="3"/>
      <c r="J185" s="3"/>
      <c r="K185" s="3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</row>
    <row r="186" spans="1:77" hidden="1">
      <c r="A186" s="2"/>
      <c r="B186" s="3" t="s">
        <v>675</v>
      </c>
      <c r="C186" s="2" t="s">
        <v>107</v>
      </c>
      <c r="D186" s="3" t="s">
        <v>823</v>
      </c>
      <c r="F186" s="3"/>
      <c r="G186" s="1">
        <v>1</v>
      </c>
      <c r="H186" s="3"/>
      <c r="I186" s="3"/>
      <c r="J186" s="3"/>
      <c r="K186" s="3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</row>
    <row r="187" spans="1:77" hidden="1">
      <c r="A187" s="2"/>
      <c r="B187" s="3"/>
      <c r="C187" s="2"/>
      <c r="D187" s="3"/>
      <c r="F187" s="3"/>
      <c r="H187" s="3"/>
      <c r="I187" s="3"/>
      <c r="J187" s="3"/>
      <c r="K187" s="3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</row>
    <row r="188" spans="1:77" hidden="1">
      <c r="A188" s="2"/>
      <c r="B188" s="3"/>
      <c r="C188" s="2"/>
      <c r="D188" s="3"/>
      <c r="F188" s="3"/>
      <c r="H188" s="3"/>
      <c r="I188" s="3"/>
      <c r="J188" s="3"/>
      <c r="K188" s="3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</row>
    <row r="189" spans="1:77" hidden="1">
      <c r="A189" s="2"/>
      <c r="B189" s="3"/>
      <c r="C189" s="2"/>
      <c r="D189" s="3"/>
      <c r="F189" s="3"/>
      <c r="H189" s="3"/>
      <c r="I189" s="3"/>
      <c r="J189" s="3"/>
      <c r="K189" s="3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</row>
    <row r="190" spans="1:77" hidden="1">
      <c r="A190" s="2"/>
      <c r="B190" s="3"/>
      <c r="C190" s="2"/>
      <c r="D190" s="3"/>
      <c r="F190" s="3"/>
      <c r="H190" s="3"/>
      <c r="I190" s="3"/>
      <c r="J190" s="3"/>
      <c r="K190" s="3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</row>
    <row r="191" spans="1:77" hidden="1">
      <c r="A191" s="2"/>
      <c r="B191" s="3"/>
      <c r="C191" s="2"/>
      <c r="D191" s="3"/>
      <c r="F191" s="3"/>
      <c r="H191" s="3"/>
      <c r="I191" s="3"/>
      <c r="J191" s="3"/>
      <c r="K191" s="3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</row>
    <row r="192" spans="1:77" hidden="1">
      <c r="A192" s="2"/>
      <c r="B192" s="3"/>
      <c r="C192" s="2"/>
      <c r="D192" s="3"/>
      <c r="F192" s="3"/>
      <c r="H192" s="3"/>
      <c r="I192" s="3"/>
      <c r="J192" s="3"/>
      <c r="K192" s="3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</row>
    <row r="193" spans="1:77" hidden="1">
      <c r="A193" s="2"/>
      <c r="B193" s="3"/>
      <c r="C193" s="2"/>
      <c r="D193" s="3"/>
      <c r="F193" s="3"/>
      <c r="H193" s="3"/>
      <c r="I193" s="3"/>
      <c r="J193" s="3"/>
      <c r="K193" s="3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</row>
    <row r="194" spans="1:77" hidden="1">
      <c r="A194" s="2"/>
      <c r="B194" s="3"/>
      <c r="C194" s="2"/>
      <c r="D194" s="3"/>
      <c r="F194" s="3"/>
      <c r="H194" s="3"/>
      <c r="I194" s="3"/>
      <c r="J194" s="3"/>
      <c r="K194" s="3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idden="1">
      <c r="A195" s="2"/>
      <c r="B195" s="3"/>
      <c r="C195" s="2"/>
      <c r="D195" s="3"/>
      <c r="F195" s="3"/>
      <c r="H195" s="3"/>
      <c r="I195" s="3"/>
      <c r="J195" s="3"/>
      <c r="K195" s="3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idden="1">
      <c r="A196" s="2"/>
      <c r="H196" s="3"/>
      <c r="I196" s="3"/>
      <c r="J196" s="3"/>
      <c r="K196" s="3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idden="1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idden="1">
      <c r="A198" s="2"/>
      <c r="B198" s="3"/>
      <c r="C198" s="2"/>
      <c r="D198" s="3"/>
      <c r="F198" s="3"/>
      <c r="G198" s="3"/>
      <c r="H198" s="3"/>
      <c r="I198" s="3"/>
      <c r="J198" s="3"/>
      <c r="K198" s="3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idden="1">
      <c r="A199" s="2"/>
      <c r="B199" s="3"/>
      <c r="C199" s="2"/>
      <c r="D199" s="3"/>
      <c r="E199" s="3"/>
      <c r="F199" s="3"/>
      <c r="G199" s="3"/>
      <c r="H199" s="3"/>
      <c r="I199" s="3"/>
      <c r="J199" s="3"/>
      <c r="K199" s="3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idden="1">
      <c r="A200" s="2"/>
      <c r="B200" s="3"/>
      <c r="C200" s="2"/>
      <c r="D200" s="3"/>
      <c r="E200" s="3"/>
      <c r="F200" s="3"/>
      <c r="G200" s="3"/>
      <c r="H200" s="3"/>
      <c r="I200" s="3"/>
      <c r="J200" s="3"/>
      <c r="K200" s="3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hidden="1">
      <c r="A201" s="2"/>
      <c r="B201" s="3"/>
      <c r="C201" s="2"/>
      <c r="D201" s="3"/>
      <c r="E201" s="3"/>
      <c r="F201" s="3"/>
      <c r="G201" s="3"/>
      <c r="H201" s="3"/>
      <c r="I201" s="3"/>
      <c r="J201" s="3"/>
      <c r="K201" s="3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>
      <c r="A202" s="2"/>
      <c r="B202" s="3"/>
      <c r="C202" s="2"/>
      <c r="D202" s="3"/>
      <c r="E202" s="3"/>
      <c r="F202" s="3"/>
      <c r="G202" s="3"/>
      <c r="H202" s="3"/>
      <c r="I202" s="3"/>
      <c r="J202" s="3"/>
      <c r="K202" s="3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>
      <c r="A203" s="2"/>
      <c r="B203" s="3"/>
      <c r="C203" s="2"/>
      <c r="D203" s="3"/>
      <c r="E203" s="3"/>
      <c r="F203" s="3"/>
      <c r="G203" s="3"/>
      <c r="H203" s="3"/>
      <c r="I203" s="3"/>
      <c r="J203" s="3"/>
      <c r="K203" s="3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>
      <c r="A204" s="2"/>
      <c r="B204" s="3"/>
      <c r="C204" s="2"/>
      <c r="D204" s="3"/>
      <c r="E204" s="3"/>
      <c r="F204" s="3"/>
      <c r="G204" s="3"/>
      <c r="H204" s="3"/>
      <c r="I204" s="3"/>
      <c r="J204" s="3"/>
      <c r="K204" s="3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>
      <c r="A205" s="2"/>
      <c r="B205" s="3"/>
      <c r="C205" s="2"/>
      <c r="D205" s="3"/>
      <c r="E205" s="3"/>
      <c r="F205" s="3"/>
      <c r="G205" s="3"/>
      <c r="H205" s="3"/>
      <c r="I205" s="3"/>
      <c r="J205" s="3"/>
      <c r="K205" s="3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>
      <c r="A206" s="2"/>
      <c r="B206" s="3"/>
      <c r="C206" s="2"/>
      <c r="D206" s="3"/>
      <c r="E206" s="3"/>
      <c r="F206" s="3"/>
      <c r="G206" s="3"/>
      <c r="H206" s="3"/>
      <c r="I206" s="3"/>
      <c r="J206" s="3"/>
      <c r="K206" s="3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>
      <c r="A207" s="2"/>
      <c r="B207" s="3"/>
      <c r="C207" s="2"/>
      <c r="D207" s="3"/>
      <c r="E207" s="3"/>
      <c r="F207" s="3"/>
      <c r="G207" s="3"/>
      <c r="H207" s="3"/>
      <c r="I207" s="3"/>
      <c r="J207" s="3"/>
      <c r="K207" s="3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>
      <c r="A208" s="2"/>
      <c r="B208" s="3"/>
      <c r="C208" s="2"/>
      <c r="D208" s="3"/>
      <c r="E208" s="3"/>
      <c r="F208" s="3"/>
      <c r="G208" s="3"/>
      <c r="H208" s="3"/>
      <c r="I208" s="3"/>
      <c r="J208" s="3"/>
      <c r="K208" s="3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>
      <c r="A209" s="2"/>
      <c r="B209" s="3"/>
      <c r="C209" s="2"/>
      <c r="D209" s="3"/>
      <c r="E209" s="3"/>
      <c r="F209" s="3"/>
      <c r="G209" s="3"/>
      <c r="H209" s="3"/>
      <c r="I209" s="3"/>
      <c r="J209" s="3"/>
      <c r="K209" s="3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>
      <c r="A210" s="2"/>
      <c r="B210" s="3"/>
      <c r="C210" s="2"/>
      <c r="D210" s="3"/>
      <c r="E210" s="3"/>
      <c r="F210" s="3"/>
      <c r="G210" s="3"/>
      <c r="H210" s="3"/>
      <c r="I210" s="3"/>
      <c r="J210" s="3"/>
      <c r="K210" s="3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>
      <c r="A211" s="2"/>
      <c r="B211" s="3"/>
      <c r="C211" s="2"/>
      <c r="D211" s="3"/>
      <c r="E211" s="3"/>
      <c r="F211" s="3"/>
      <c r="G211" s="3"/>
      <c r="H211" s="3"/>
      <c r="I211" s="3"/>
      <c r="J211" s="3"/>
      <c r="K211" s="3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>
      <c r="A212" s="2"/>
      <c r="B212" s="3"/>
      <c r="C212" s="2"/>
      <c r="D212" s="3"/>
      <c r="E212" s="3"/>
      <c r="F212" s="3"/>
      <c r="G212" s="3"/>
      <c r="H212" s="3"/>
      <c r="I212" s="3"/>
      <c r="J212" s="3"/>
      <c r="K212" s="3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>
      <c r="A213" s="2"/>
      <c r="B213" s="3"/>
      <c r="C213" s="2"/>
      <c r="D213" s="3"/>
      <c r="E213" s="3"/>
      <c r="F213" s="3"/>
      <c r="G213" s="3"/>
      <c r="H213" s="3"/>
      <c r="I213" s="3"/>
      <c r="J213" s="3"/>
      <c r="K213" s="3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>
      <c r="A214" s="2"/>
      <c r="B214" s="3"/>
      <c r="C214" s="2"/>
      <c r="D214" s="3"/>
      <c r="E214" s="3"/>
      <c r="F214" s="3"/>
      <c r="G214" s="3"/>
      <c r="H214" s="3"/>
      <c r="I214" s="3"/>
      <c r="J214" s="3"/>
      <c r="K214" s="3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>
      <c r="A215" s="2"/>
      <c r="B215" s="3"/>
      <c r="C215" s="2"/>
      <c r="D215" s="3"/>
      <c r="E215" s="3"/>
      <c r="F215" s="3"/>
      <c r="G215" s="3"/>
      <c r="H215" s="3"/>
      <c r="I215" s="3"/>
      <c r="J215" s="3"/>
      <c r="K215" s="3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>
      <c r="A216" s="2"/>
      <c r="B216" s="3"/>
      <c r="C216" s="2"/>
      <c r="D216" s="3"/>
      <c r="E216" s="3"/>
      <c r="F216" s="3"/>
      <c r="G216" s="3"/>
      <c r="H216" s="3"/>
      <c r="I216" s="3"/>
      <c r="J216" s="3"/>
      <c r="K216" s="3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>
      <c r="A217" s="2"/>
      <c r="B217" s="3"/>
      <c r="C217" s="2"/>
      <c r="D217" s="3"/>
      <c r="E217" s="3"/>
      <c r="F217" s="3"/>
      <c r="G217" s="3"/>
      <c r="H217" s="3"/>
      <c r="I217" s="3"/>
      <c r="J217" s="3"/>
      <c r="K217" s="3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>
      <c r="A218" s="2"/>
      <c r="B218" s="3"/>
      <c r="C218" s="2"/>
      <c r="D218" s="3"/>
      <c r="E218" s="3"/>
      <c r="F218" s="3"/>
      <c r="G218" s="3"/>
      <c r="H218" s="3"/>
      <c r="I218" s="3"/>
      <c r="J218" s="3"/>
      <c r="K218" s="3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>
      <c r="A219" s="2"/>
      <c r="B219" s="3"/>
      <c r="C219" s="2"/>
      <c r="D219" s="3"/>
      <c r="E219" s="3"/>
      <c r="F219" s="3"/>
      <c r="G219" s="3"/>
      <c r="H219" s="3"/>
      <c r="I219" s="3"/>
      <c r="J219" s="3"/>
      <c r="K219" s="3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>
      <c r="A220" s="2"/>
      <c r="B220" s="3"/>
      <c r="C220" s="2"/>
      <c r="D220" s="3"/>
      <c r="E220" s="3"/>
      <c r="F220" s="3"/>
      <c r="G220" s="3"/>
      <c r="H220" s="3"/>
      <c r="I220" s="3"/>
      <c r="J220" s="3"/>
      <c r="K220" s="3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>
      <c r="A221" s="2"/>
      <c r="B221" s="3"/>
      <c r="C221" s="2"/>
      <c r="D221" s="3"/>
      <c r="E221" s="3"/>
      <c r="F221" s="3"/>
      <c r="G221" s="3"/>
      <c r="H221" s="3"/>
      <c r="I221" s="3"/>
      <c r="J221" s="3"/>
      <c r="K221" s="3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>
      <c r="A222" s="2"/>
      <c r="B222" s="3"/>
      <c r="C222" s="2"/>
      <c r="D222" s="3"/>
      <c r="E222" s="3"/>
      <c r="F222" s="3"/>
      <c r="G222" s="3"/>
      <c r="H222" s="3"/>
      <c r="I222" s="3"/>
      <c r="J222" s="3"/>
      <c r="K222" s="3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>
      <c r="A223" s="2"/>
      <c r="B223" s="3"/>
      <c r="C223" s="2"/>
      <c r="D223" s="3"/>
      <c r="E223" s="3"/>
      <c r="F223" s="3"/>
      <c r="G223" s="3"/>
      <c r="H223" s="3"/>
      <c r="I223" s="3"/>
      <c r="J223" s="3"/>
      <c r="K223" s="3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>
      <c r="A224" s="2"/>
      <c r="B224" s="3"/>
      <c r="C224" s="2"/>
      <c r="D224" s="3"/>
      <c r="E224" s="3"/>
      <c r="F224" s="3"/>
      <c r="G224" s="3"/>
      <c r="H224" s="3"/>
      <c r="I224" s="3"/>
      <c r="J224" s="3"/>
      <c r="K224" s="3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>
      <c r="A225" s="2"/>
      <c r="B225" s="3"/>
      <c r="C225" s="2"/>
      <c r="D225" s="3"/>
      <c r="E225" s="3"/>
      <c r="F225" s="3"/>
      <c r="G225" s="3"/>
      <c r="H225" s="3"/>
      <c r="I225" s="3"/>
      <c r="J225" s="3"/>
      <c r="K225" s="3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>
      <c r="A226" s="2"/>
      <c r="B226" s="3"/>
      <c r="C226" s="2"/>
      <c r="D226" s="3"/>
      <c r="E226" s="3"/>
      <c r="F226" s="3"/>
      <c r="G226" s="3"/>
      <c r="H226" s="3"/>
      <c r="I226" s="3"/>
      <c r="J226" s="3"/>
      <c r="K226" s="3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>
      <c r="A227" s="2"/>
      <c r="B227" s="3"/>
      <c r="C227" s="2"/>
      <c r="D227" s="3"/>
      <c r="E227" s="3"/>
      <c r="F227" s="3"/>
      <c r="G227" s="3"/>
      <c r="H227" s="3"/>
      <c r="I227" s="3"/>
      <c r="J227" s="3"/>
      <c r="K227" s="3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>
      <c r="A228" s="2"/>
      <c r="B228" s="3"/>
      <c r="C228" s="2"/>
      <c r="D228" s="3"/>
      <c r="E228" s="3"/>
      <c r="F228" s="3"/>
      <c r="G228" s="3"/>
      <c r="H228" s="3"/>
      <c r="I228" s="3"/>
      <c r="J228" s="3"/>
      <c r="K228" s="3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>
      <c r="A229" s="2"/>
      <c r="B229" s="3"/>
      <c r="C229" s="2"/>
      <c r="D229" s="3"/>
      <c r="E229" s="3"/>
      <c r="F229" s="3"/>
      <c r="G229" s="3"/>
      <c r="H229" s="3"/>
      <c r="I229" s="3"/>
      <c r="J229" s="3"/>
      <c r="K229" s="3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>
      <c r="A230" s="2"/>
      <c r="B230" s="3"/>
      <c r="C230" s="2"/>
      <c r="D230" s="3"/>
      <c r="E230" s="3"/>
      <c r="F230" s="3"/>
      <c r="G230" s="3"/>
      <c r="H230" s="3"/>
      <c r="I230" s="3"/>
      <c r="J230" s="3"/>
      <c r="K230" s="3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>
      <c r="A231" s="2"/>
      <c r="B231" s="3"/>
      <c r="C231" s="2"/>
      <c r="D231" s="3"/>
      <c r="E231" s="3"/>
      <c r="F231" s="3"/>
      <c r="G231" s="3"/>
      <c r="H231" s="3"/>
      <c r="I231" s="3"/>
      <c r="J231" s="3"/>
      <c r="K231" s="3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>
      <c r="A232" s="2"/>
      <c r="B232" s="3"/>
      <c r="C232" s="2"/>
      <c r="D232" s="3"/>
      <c r="E232" s="3"/>
      <c r="F232" s="3"/>
      <c r="G232" s="3"/>
      <c r="H232" s="3"/>
      <c r="I232" s="3"/>
      <c r="J232" s="3"/>
      <c r="K232" s="3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>
      <c r="A233" s="2"/>
      <c r="B233" s="3"/>
      <c r="C233" s="2"/>
      <c r="D233" s="3"/>
      <c r="E233" s="3"/>
      <c r="F233" s="3"/>
      <c r="G233" s="3"/>
      <c r="H233" s="3"/>
      <c r="I233" s="3"/>
      <c r="J233" s="3"/>
      <c r="K233" s="3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>
      <c r="A234" s="2"/>
      <c r="B234" s="3"/>
      <c r="C234" s="2"/>
      <c r="D234" s="3"/>
      <c r="E234" s="3"/>
      <c r="F234" s="3"/>
      <c r="G234" s="3"/>
      <c r="H234" s="3"/>
      <c r="I234" s="3"/>
      <c r="J234" s="3"/>
      <c r="K234" s="3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>
      <c r="A235" s="2"/>
      <c r="B235" s="3"/>
      <c r="C235" s="2"/>
      <c r="D235" s="3"/>
      <c r="E235" s="3"/>
      <c r="F235" s="3"/>
      <c r="G235" s="3"/>
      <c r="H235" s="3"/>
      <c r="I235" s="3"/>
      <c r="J235" s="3"/>
      <c r="K235" s="3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>
      <c r="A236" s="2"/>
      <c r="B236" s="3"/>
      <c r="C236" s="2"/>
      <c r="D236" s="3"/>
      <c r="E236" s="3"/>
      <c r="F236" s="3"/>
      <c r="G236" s="3"/>
      <c r="H236" s="3"/>
      <c r="I236" s="3"/>
      <c r="J236" s="3"/>
      <c r="K236" s="3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>
      <c r="A237" s="2"/>
      <c r="B237" s="3"/>
      <c r="C237" s="2"/>
      <c r="D237" s="3"/>
      <c r="E237" s="3"/>
      <c r="F237" s="3"/>
      <c r="G237" s="3"/>
      <c r="H237" s="3"/>
      <c r="I237" s="3"/>
      <c r="J237" s="3"/>
      <c r="K237" s="3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>
      <c r="A238" s="2"/>
      <c r="B238" s="3"/>
      <c r="C238" s="2"/>
      <c r="D238" s="3"/>
      <c r="E238" s="3"/>
      <c r="F238" s="3"/>
      <c r="G238" s="3"/>
      <c r="H238" s="3"/>
      <c r="I238" s="3"/>
      <c r="J238" s="3"/>
      <c r="K238" s="3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>
      <c r="A239" s="2"/>
      <c r="B239" s="3"/>
      <c r="C239" s="2"/>
      <c r="D239" s="3"/>
      <c r="E239" s="3"/>
      <c r="F239" s="3"/>
      <c r="G239" s="3"/>
      <c r="H239" s="3"/>
      <c r="I239" s="3"/>
      <c r="J239" s="3"/>
      <c r="K239" s="3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>
      <c r="A240" s="2"/>
      <c r="B240" s="3"/>
      <c r="C240" s="2"/>
      <c r="D240" s="3"/>
      <c r="E240" s="3"/>
      <c r="F240" s="3"/>
      <c r="G240" s="3"/>
      <c r="H240" s="3"/>
      <c r="I240" s="3"/>
      <c r="J240" s="3"/>
      <c r="K240" s="3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>
      <c r="A241" s="2"/>
      <c r="B241" s="3"/>
      <c r="C241" s="166"/>
      <c r="D241" s="3"/>
      <c r="E241" s="3"/>
      <c r="F241" s="3"/>
      <c r="G241" s="3"/>
      <c r="H241" s="3"/>
      <c r="I241" s="3"/>
      <c r="J241" s="3"/>
      <c r="K241" s="3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>
      <c r="A242" s="2"/>
      <c r="B242" s="3"/>
      <c r="C242" s="166"/>
      <c r="D242" s="3"/>
      <c r="E242" s="3"/>
      <c r="F242" s="3"/>
      <c r="G242" s="3"/>
      <c r="H242" s="3"/>
      <c r="I242" s="3"/>
      <c r="J242" s="3"/>
      <c r="K242" s="3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>
      <c r="A243" s="2"/>
      <c r="B243" s="3"/>
      <c r="C243" s="2"/>
      <c r="D243" s="3"/>
      <c r="E243" s="3"/>
      <c r="F243" s="3"/>
      <c r="G243" s="3"/>
      <c r="H243" s="3"/>
      <c r="I243" s="3"/>
      <c r="J243" s="3"/>
      <c r="K243" s="3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>
      <c r="A244" s="2"/>
      <c r="B244" s="3"/>
      <c r="C244" s="2"/>
      <c r="D244" s="3"/>
      <c r="E244" s="3"/>
      <c r="F244" s="3"/>
      <c r="G244" s="3"/>
      <c r="H244" s="3"/>
      <c r="I244" s="3"/>
      <c r="J244" s="3"/>
      <c r="K244" s="3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>
      <c r="A245" s="2"/>
      <c r="B245" s="3"/>
      <c r="C245" s="2"/>
      <c r="D245" s="3"/>
      <c r="E245" s="3"/>
      <c r="F245" s="3"/>
      <c r="G245" s="3"/>
      <c r="H245" s="3"/>
      <c r="I245" s="3"/>
      <c r="J245" s="3"/>
      <c r="K245" s="3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>
      <c r="A246" s="2"/>
      <c r="B246" s="3"/>
      <c r="C246" s="2"/>
      <c r="D246" s="3"/>
      <c r="E246" s="3"/>
      <c r="F246" s="3"/>
      <c r="G246" s="3"/>
      <c r="H246" s="3"/>
      <c r="I246" s="3"/>
      <c r="J246" s="3"/>
      <c r="K246" s="3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>
      <c r="A247" s="2"/>
      <c r="B247" s="3"/>
      <c r="C247" s="2"/>
      <c r="D247" s="3"/>
      <c r="E247" s="3"/>
      <c r="F247" s="3"/>
      <c r="G247" s="3"/>
      <c r="H247" s="3"/>
      <c r="I247" s="3"/>
      <c r="J247" s="3"/>
      <c r="K247" s="3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>
      <c r="A248" s="2"/>
      <c r="B248" s="3"/>
      <c r="C248" s="2"/>
      <c r="D248" s="3"/>
      <c r="E248" s="3"/>
      <c r="F248" s="3"/>
      <c r="G248" s="3"/>
      <c r="H248" s="3"/>
      <c r="I248" s="3"/>
      <c r="J248" s="3"/>
      <c r="K248" s="3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>
      <c r="A249" s="2"/>
      <c r="B249" s="3"/>
      <c r="C249" s="2"/>
      <c r="D249" s="3"/>
      <c r="E249" s="3"/>
      <c r="F249" s="3"/>
      <c r="G249" s="3"/>
      <c r="H249" s="3"/>
      <c r="I249" s="3"/>
      <c r="J249" s="3"/>
      <c r="K249" s="3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>
      <c r="A250" s="2"/>
      <c r="B250" s="3"/>
      <c r="C250" s="2"/>
      <c r="D250" s="3"/>
      <c r="E250" s="3"/>
      <c r="F250" s="3"/>
      <c r="G250" s="3"/>
      <c r="H250" s="3"/>
      <c r="I250" s="3"/>
      <c r="J250" s="3"/>
      <c r="K250" s="3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>
      <c r="A251" s="2"/>
      <c r="B251" s="3"/>
      <c r="C251" s="2"/>
      <c r="D251" s="3"/>
      <c r="E251" s="3"/>
      <c r="F251" s="3"/>
      <c r="G251" s="3"/>
      <c r="H251" s="3"/>
      <c r="I251" s="3"/>
      <c r="J251" s="3"/>
      <c r="K251" s="3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>
      <c r="A252" s="2"/>
      <c r="B252" s="3"/>
      <c r="C252" s="2"/>
      <c r="D252" s="3"/>
      <c r="E252" s="3"/>
      <c r="F252" s="3"/>
      <c r="G252" s="3"/>
      <c r="H252" s="3"/>
      <c r="I252" s="3"/>
      <c r="J252" s="3"/>
      <c r="K252" s="3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>
      <c r="A253" s="2"/>
      <c r="B253" s="3"/>
      <c r="C253" s="2"/>
      <c r="D253" s="3"/>
      <c r="E253" s="3"/>
      <c r="F253" s="3"/>
      <c r="G253" s="3"/>
      <c r="H253" s="3"/>
      <c r="I253" s="3"/>
      <c r="J253" s="3"/>
      <c r="K253" s="3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>
      <c r="A254" s="2"/>
      <c r="B254" s="3"/>
      <c r="C254" s="2"/>
      <c r="D254" s="3"/>
      <c r="E254" s="3"/>
      <c r="F254" s="3"/>
      <c r="G254" s="3"/>
      <c r="H254" s="3"/>
      <c r="I254" s="3"/>
      <c r="J254" s="3"/>
      <c r="K254" s="3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>
      <c r="A255" s="2"/>
      <c r="B255" s="3"/>
      <c r="C255" s="2"/>
      <c r="D255" s="3"/>
      <c r="E255" s="3"/>
      <c r="F255" s="3"/>
      <c r="G255" s="3"/>
      <c r="H255" s="3"/>
      <c r="I255" s="3"/>
      <c r="J255" s="3"/>
      <c r="K255" s="3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>
      <c r="A256" s="2"/>
      <c r="B256" s="3"/>
      <c r="C256" s="2"/>
      <c r="D256" s="3"/>
      <c r="E256" s="3"/>
      <c r="F256" s="3"/>
      <c r="G256" s="3"/>
      <c r="H256" s="3"/>
      <c r="I256" s="3"/>
      <c r="J256" s="3"/>
      <c r="K256" s="3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>
      <c r="A257" s="2"/>
      <c r="B257" s="3"/>
      <c r="C257" s="2"/>
      <c r="D257" s="3"/>
      <c r="E257" s="3"/>
      <c r="F257" s="3"/>
      <c r="G257" s="3"/>
      <c r="H257" s="3"/>
      <c r="I257" s="3"/>
      <c r="J257" s="3"/>
      <c r="K257" s="3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</row>
    <row r="388" spans="1:77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</row>
    <row r="389" spans="1:77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</row>
    <row r="390" spans="1:77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</row>
    <row r="391" spans="1:77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</row>
    <row r="392" spans="1:77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</row>
    <row r="393" spans="1:77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</row>
    <row r="394" spans="1:77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</row>
    <row r="395" spans="1:77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</row>
    <row r="396" spans="1:77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</row>
    <row r="397" spans="1:77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</row>
    <row r="398" spans="1:77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</row>
    <row r="399" spans="1:77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</row>
    <row r="400" spans="1:77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</row>
    <row r="401" spans="1:77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</row>
    <row r="402" spans="1:77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</row>
    <row r="403" spans="1:77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</row>
    <row r="404" spans="1:77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</row>
    <row r="405" spans="1:77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</row>
    <row r="406" spans="1:77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</row>
    <row r="407" spans="1:77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</row>
    <row r="408" spans="1:77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</row>
    <row r="409" spans="1:77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</row>
    <row r="410" spans="1:77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</row>
    <row r="411" spans="1:77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</row>
    <row r="412" spans="1:77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</row>
    <row r="413" spans="1:77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</row>
    <row r="414" spans="1:77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</row>
    <row r="415" spans="1:77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</row>
    <row r="416" spans="1:77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</row>
    <row r="417" spans="1:77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</row>
    <row r="418" spans="1:77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</row>
    <row r="419" spans="1:77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</row>
    <row r="420" spans="1:77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</row>
    <row r="421" spans="1:77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</row>
    <row r="422" spans="1:77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</row>
    <row r="423" spans="1:77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</row>
    <row r="424" spans="1:77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</row>
    <row r="425" spans="1:77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</row>
    <row r="426" spans="1:77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</row>
    <row r="427" spans="1:77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</row>
    <row r="428" spans="1:77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</row>
    <row r="429" spans="1:77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</row>
    <row r="430" spans="1:77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</row>
    <row r="431" spans="1:77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</row>
    <row r="432" spans="1:77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</row>
    <row r="433" spans="1:77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</row>
    <row r="434" spans="1:77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</row>
    <row r="435" spans="1:77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</row>
    <row r="436" spans="1:77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</row>
    <row r="437" spans="1:77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</row>
    <row r="438" spans="1:77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</row>
    <row r="439" spans="1:77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</row>
    <row r="440" spans="1:77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</row>
    <row r="441" spans="1:77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</row>
    <row r="442" spans="1:77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</row>
    <row r="443" spans="1:77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</row>
    <row r="444" spans="1:77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</row>
    <row r="445" spans="1:77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</row>
    <row r="446" spans="1:77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</row>
    <row r="447" spans="1:77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</row>
    <row r="448" spans="1:77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</row>
    <row r="449" spans="1:77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</row>
    <row r="450" spans="1:77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</row>
    <row r="451" spans="1:77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</row>
    <row r="452" spans="1:77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</row>
    <row r="453" spans="1:77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</row>
    <row r="454" spans="1:77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</row>
  </sheetData>
  <sheetProtection password="E1ED" sheet="1" objects="1" scenarios="1"/>
  <protectedRanges>
    <protectedRange sqref="D2" name="大会名"/>
    <protectedRange sqref="F4" name="年"/>
    <protectedRange sqref="I4" name="月"/>
    <protectedRange sqref="L4" name="日"/>
    <protectedRange sqref="D6" name="学校名"/>
    <protectedRange sqref="D8 AC8" name="郵便番号"/>
    <protectedRange sqref="H8" name="郵便番号２"/>
    <protectedRange sqref="D10" name="住所"/>
    <protectedRange sqref="D12" name="電話番号１"/>
    <protectedRange sqref="H12" name="電話番号２"/>
    <protectedRange sqref="K12" name="電話番号３"/>
    <protectedRange sqref="D14" name="所属長"/>
    <protectedRange sqref="D16" name="顧問"/>
    <protectedRange sqref="C19" name="ＭＣコード"/>
  </protectedRanges>
  <sortState ref="B26:G196">
    <sortCondition ref="B26:B196"/>
  </sortState>
  <mergeCells count="28">
    <mergeCell ref="C19:F19"/>
    <mergeCell ref="G18:K18"/>
    <mergeCell ref="D14:M14"/>
    <mergeCell ref="D16:M16"/>
    <mergeCell ref="AC8:AE8"/>
    <mergeCell ref="AD17:AF17"/>
    <mergeCell ref="W14:AN14"/>
    <mergeCell ref="W15:AN16"/>
    <mergeCell ref="W18:AN18"/>
    <mergeCell ref="W19:AN19"/>
    <mergeCell ref="H12:I12"/>
    <mergeCell ref="K12:M12"/>
    <mergeCell ref="D12:F12"/>
    <mergeCell ref="C18:F18"/>
    <mergeCell ref="X8:AB8"/>
    <mergeCell ref="D2:U2"/>
    <mergeCell ref="D10:U10"/>
    <mergeCell ref="D6:N6"/>
    <mergeCell ref="D4:E4"/>
    <mergeCell ref="F4:G4"/>
    <mergeCell ref="D8:F8"/>
    <mergeCell ref="H8:K8"/>
    <mergeCell ref="I4:J4"/>
    <mergeCell ref="J27:K27"/>
    <mergeCell ref="L27:M27"/>
    <mergeCell ref="L4:M4"/>
    <mergeCell ref="AF8:AJ8"/>
    <mergeCell ref="X10:AM10"/>
  </mergeCells>
  <phoneticPr fontId="3"/>
  <conditionalFormatting sqref="D16:M16">
    <cfRule type="expression" dxfId="58" priority="1">
      <formula>$B$16=""</formula>
    </cfRule>
  </conditionalFormatting>
  <dataValidations count="4">
    <dataValidation imeMode="disabled" allowBlank="1" showInputMessage="1" showErrorMessage="1" sqref="J12:K12 G12:H12 D12 D8 F4:G4 I4:J4 L4:M4"/>
    <dataValidation type="textLength" imeMode="disabled" operator="equal" allowBlank="1" showInputMessage="1" showErrorMessage="1" sqref="H8">
      <formula1>4</formula1>
    </dataValidation>
    <dataValidation type="list" allowBlank="1" showInputMessage="1" showErrorMessage="1" sqref="D2:U2">
      <formula1>$BP$2:$BP$7</formula1>
    </dataValidation>
    <dataValidation type="list" allowBlank="1" showInputMessage="1" showErrorMessage="1" sqref="C19:F19">
      <formula1>$B$26:$B$193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48"/>
  </sheetPr>
  <dimension ref="A1:DP997"/>
  <sheetViews>
    <sheetView zoomScale="110" zoomScaleNormal="110" workbookViewId="0">
      <pane ySplit="15" topLeftCell="A16" activePane="bottomLeft" state="frozen"/>
      <selection activeCell="B2" sqref="B2"/>
      <selection pane="bottomLeft" activeCell="AH16" sqref="AH16"/>
    </sheetView>
  </sheetViews>
  <sheetFormatPr defaultColWidth="11" defaultRowHeight="14.25"/>
  <cols>
    <col min="1" max="1" width="3.5" style="65" customWidth="1"/>
    <col min="2" max="2" width="13.875" style="32" bestFit="1" customWidth="1"/>
    <col min="3" max="3" width="5.5" style="32" bestFit="1" customWidth="1"/>
    <col min="4" max="4" width="13" style="32" bestFit="1" customWidth="1"/>
    <col min="5" max="5" width="3.625" style="32" customWidth="1"/>
    <col min="6" max="6" width="3.625" style="32" hidden="1" customWidth="1"/>
    <col min="7" max="7" width="6.5" style="32" customWidth="1"/>
    <col min="8" max="8" width="10.625" style="32" customWidth="1"/>
    <col min="9" max="9" width="4.5" style="32" hidden="1" customWidth="1"/>
    <col min="10" max="10" width="6.5" style="32" customWidth="1"/>
    <col min="11" max="11" width="5.375" style="32" hidden="1" customWidth="1"/>
    <col min="12" max="13" width="1.875" style="32" customWidth="1"/>
    <col min="14" max="14" width="6" style="32" customWidth="1"/>
    <col min="15" max="16" width="1.875" style="32" customWidth="1"/>
    <col min="17" max="17" width="8" style="32" customWidth="1"/>
    <col min="18" max="19" width="1.875" style="32" customWidth="1"/>
    <col min="20" max="20" width="13.875" style="32" hidden="1" customWidth="1"/>
    <col min="21" max="21" width="10.625" style="32" customWidth="1"/>
    <col min="22" max="22" width="5.75" style="32" hidden="1" customWidth="1"/>
    <col min="23" max="23" width="6.5" style="32" customWidth="1"/>
    <col min="24" max="24" width="5.25" style="32" hidden="1" customWidth="1"/>
    <col min="25" max="26" width="1.875" style="32" customWidth="1"/>
    <col min="27" max="27" width="6" style="32" customWidth="1"/>
    <col min="28" max="29" width="1.875" style="32" customWidth="1"/>
    <col min="30" max="30" width="8" style="32" customWidth="1"/>
    <col min="31" max="32" width="1.875" style="32" customWidth="1"/>
    <col min="33" max="33" width="15.625" style="32" hidden="1" customWidth="1"/>
    <col min="34" max="34" width="17" style="32" customWidth="1"/>
    <col min="35" max="36" width="18" style="32" customWidth="1"/>
    <col min="37" max="37" width="19.5" style="32" hidden="1" customWidth="1"/>
    <col min="38" max="44" width="10" style="32" hidden="1" customWidth="1"/>
    <col min="45" max="45" width="17.625" style="32" hidden="1" customWidth="1"/>
    <col min="46" max="47" width="14.375" style="32" hidden="1" customWidth="1"/>
    <col min="48" max="48" width="11.25" style="32" hidden="1" customWidth="1"/>
    <col min="49" max="49" width="13.25" style="32" hidden="1" customWidth="1"/>
    <col min="50" max="50" width="14.625" style="32" hidden="1" customWidth="1"/>
    <col min="51" max="51" width="9.75" style="32" hidden="1" customWidth="1"/>
    <col min="52" max="52" width="12.375" style="32" hidden="1" customWidth="1"/>
    <col min="53" max="54" width="7.25" style="32" hidden="1" customWidth="1"/>
    <col min="55" max="56" width="12.5" style="32" hidden="1" customWidth="1"/>
    <col min="57" max="75" width="12.25" style="32" hidden="1" customWidth="1"/>
    <col min="76" max="94" width="13.125" style="32" hidden="1" customWidth="1"/>
    <col min="95" max="102" width="11" style="32" hidden="1" customWidth="1"/>
    <col min="103" max="105" width="0" style="32" hidden="1" customWidth="1"/>
    <col min="106" max="16384" width="11" style="32"/>
  </cols>
  <sheetData>
    <row r="1" spans="1:120" ht="6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</row>
    <row r="2" spans="1:120" ht="19.899999999999999" customHeight="1" thickBot="1">
      <c r="A2" s="31"/>
      <c r="B2" s="262" t="s">
        <v>508</v>
      </c>
      <c r="C2" s="263"/>
      <c r="D2" s="264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</row>
    <row r="3" spans="1:120" ht="23.25" customHeight="1" thickBot="1">
      <c r="A3" s="31"/>
      <c r="B3" s="205" t="s">
        <v>1101</v>
      </c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275" t="s">
        <v>541</v>
      </c>
      <c r="R3" s="275"/>
      <c r="S3" s="275"/>
      <c r="T3" s="275"/>
      <c r="U3" s="275"/>
      <c r="V3" s="31"/>
      <c r="W3" s="31"/>
      <c r="X3" s="31"/>
      <c r="Y3" s="31"/>
      <c r="Z3" s="31"/>
      <c r="AA3" s="31"/>
      <c r="AB3" s="31"/>
      <c r="AC3" s="35"/>
      <c r="AD3" s="276" t="s">
        <v>1100</v>
      </c>
      <c r="AE3" s="276"/>
      <c r="AF3" s="276"/>
      <c r="AG3" s="276"/>
      <c r="AH3" s="276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BU3" s="87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</row>
    <row r="4" spans="1:120" s="95" customFormat="1" ht="15" customHeight="1">
      <c r="A4" s="94"/>
      <c r="B4" s="277" t="s">
        <v>553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9"/>
      <c r="O4" s="94"/>
      <c r="P4" s="94"/>
      <c r="Q4" s="181" t="s">
        <v>538</v>
      </c>
      <c r="R4" s="96">
        <v>0</v>
      </c>
      <c r="S4" s="97">
        <v>0</v>
      </c>
      <c r="T4" s="94"/>
      <c r="U4" s="266" t="s">
        <v>1028</v>
      </c>
      <c r="V4" s="267"/>
      <c r="W4" s="267"/>
      <c r="X4" s="267"/>
      <c r="Y4" s="267"/>
      <c r="Z4" s="267"/>
      <c r="AA4" s="267"/>
      <c r="AB4" s="268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</row>
    <row r="5" spans="1:120" s="95" customFormat="1" ht="15" customHeight="1">
      <c r="A5" s="94"/>
      <c r="B5" s="280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2"/>
      <c r="O5" s="94"/>
      <c r="P5" s="94"/>
      <c r="Q5" s="182" t="s">
        <v>539</v>
      </c>
      <c r="R5" s="96">
        <v>0</v>
      </c>
      <c r="S5" s="97">
        <v>0</v>
      </c>
      <c r="T5" s="94"/>
      <c r="U5" s="269"/>
      <c r="V5" s="270"/>
      <c r="W5" s="270"/>
      <c r="X5" s="270"/>
      <c r="Y5" s="270"/>
      <c r="Z5" s="270"/>
      <c r="AA5" s="270"/>
      <c r="AB5" s="271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</row>
    <row r="6" spans="1:120" s="95" customFormat="1" ht="15" customHeight="1" thickBot="1">
      <c r="A6" s="94"/>
      <c r="B6" s="280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2"/>
      <c r="O6" s="94"/>
      <c r="P6" s="94"/>
      <c r="Q6" s="265" t="s">
        <v>540</v>
      </c>
      <c r="R6" s="265"/>
      <c r="S6" s="265"/>
      <c r="T6" s="94"/>
      <c r="U6" s="272"/>
      <c r="V6" s="273"/>
      <c r="W6" s="273"/>
      <c r="X6" s="273"/>
      <c r="Y6" s="273"/>
      <c r="Z6" s="273"/>
      <c r="AA6" s="273"/>
      <c r="AB6" s="27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</row>
    <row r="7" spans="1:120" s="95" customFormat="1" ht="15" customHeight="1">
      <c r="A7" s="94"/>
      <c r="B7" s="280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2"/>
      <c r="O7" s="94"/>
      <c r="P7" s="94"/>
      <c r="Q7" s="182" t="s">
        <v>538</v>
      </c>
      <c r="R7" s="96"/>
      <c r="S7" s="97"/>
      <c r="T7" s="94"/>
      <c r="U7" s="134"/>
      <c r="V7" s="98"/>
      <c r="W7" s="98"/>
      <c r="X7" s="98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</row>
    <row r="8" spans="1:120" s="95" customFormat="1" ht="15" customHeight="1" thickBot="1">
      <c r="A8" s="94"/>
      <c r="B8" s="283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5"/>
      <c r="O8" s="94"/>
      <c r="P8" s="94"/>
      <c r="Q8" s="182" t="s">
        <v>539</v>
      </c>
      <c r="R8" s="96"/>
      <c r="S8" s="97"/>
      <c r="T8" s="94"/>
      <c r="U8" s="98"/>
      <c r="V8" s="98"/>
      <c r="W8" s="98"/>
      <c r="X8" s="98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</row>
    <row r="9" spans="1:120" ht="10.5" customHeight="1">
      <c r="A9" s="31"/>
      <c r="B9" s="33"/>
      <c r="C9" s="34"/>
      <c r="D9" s="34"/>
      <c r="E9" s="34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</row>
    <row r="10" spans="1:120" ht="15" customHeight="1">
      <c r="A10" s="31"/>
      <c r="B10" s="292" t="s">
        <v>214</v>
      </c>
      <c r="C10" s="293"/>
      <c r="D10" s="293"/>
      <c r="E10" s="293"/>
      <c r="F10" s="293"/>
      <c r="G10" s="294"/>
      <c r="H10" s="295" t="s">
        <v>215</v>
      </c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7"/>
      <c r="U10" s="298" t="s">
        <v>216</v>
      </c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300"/>
      <c r="AH10" s="286" t="s">
        <v>515</v>
      </c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</row>
    <row r="11" spans="1:120" s="39" customFormat="1" ht="15" thickBot="1">
      <c r="A11" s="37"/>
      <c r="B11" s="38" t="s">
        <v>217</v>
      </c>
      <c r="C11" s="38" t="s">
        <v>218</v>
      </c>
      <c r="D11" s="38" t="s">
        <v>219</v>
      </c>
      <c r="E11" s="38" t="s">
        <v>220</v>
      </c>
      <c r="F11" s="38" t="s">
        <v>221</v>
      </c>
      <c r="G11" s="38" t="s">
        <v>222</v>
      </c>
      <c r="H11" s="38" t="s">
        <v>223</v>
      </c>
      <c r="I11" s="38" t="s">
        <v>224</v>
      </c>
      <c r="J11" s="38" t="s">
        <v>225</v>
      </c>
      <c r="K11" s="38" t="s">
        <v>226</v>
      </c>
      <c r="L11" s="288" t="s">
        <v>227</v>
      </c>
      <c r="M11" s="289"/>
      <c r="N11" s="289"/>
      <c r="O11" s="289"/>
      <c r="P11" s="289"/>
      <c r="Q11" s="289"/>
      <c r="R11" s="289"/>
      <c r="S11" s="290"/>
      <c r="T11" s="38" t="s">
        <v>228</v>
      </c>
      <c r="U11" s="38" t="s">
        <v>223</v>
      </c>
      <c r="V11" s="38" t="s">
        <v>229</v>
      </c>
      <c r="W11" s="38" t="s">
        <v>225</v>
      </c>
      <c r="X11" s="38" t="s">
        <v>230</v>
      </c>
      <c r="Y11" s="288" t="s">
        <v>227</v>
      </c>
      <c r="Z11" s="289"/>
      <c r="AA11" s="289"/>
      <c r="AB11" s="289"/>
      <c r="AC11" s="289"/>
      <c r="AD11" s="289"/>
      <c r="AE11" s="289"/>
      <c r="AF11" s="290"/>
      <c r="AG11" s="38" t="s">
        <v>231</v>
      </c>
      <c r="AH11" s="287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32"/>
      <c r="AX11" s="32"/>
      <c r="BE11" s="304" t="s">
        <v>557</v>
      </c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1" t="s">
        <v>558</v>
      </c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1"/>
      <c r="CL11" s="301"/>
      <c r="CM11" s="301"/>
      <c r="CN11" s="301"/>
      <c r="CO11" s="301"/>
      <c r="CP11" s="301"/>
      <c r="CQ11" s="303" t="s">
        <v>904</v>
      </c>
      <c r="CR11" s="303"/>
      <c r="CS11" s="303" t="s">
        <v>904</v>
      </c>
      <c r="CT11" s="303"/>
      <c r="CU11" s="302" t="s">
        <v>1023</v>
      </c>
      <c r="CV11" s="302"/>
      <c r="CW11" s="302" t="s">
        <v>1024</v>
      </c>
      <c r="CX11" s="302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</row>
    <row r="12" spans="1:120" s="39" customFormat="1">
      <c r="A12" s="36" t="s">
        <v>232</v>
      </c>
      <c r="B12" s="40" t="s">
        <v>516</v>
      </c>
      <c r="C12" s="41" t="s">
        <v>233</v>
      </c>
      <c r="D12" s="41" t="s">
        <v>517</v>
      </c>
      <c r="E12" s="42" t="s">
        <v>234</v>
      </c>
      <c r="F12" s="41">
        <f>VLOOKUP(E12,データ!D:E,2,FALSE)</f>
        <v>1</v>
      </c>
      <c r="G12" s="43">
        <v>777</v>
      </c>
      <c r="H12" s="42" t="s">
        <v>235</v>
      </c>
      <c r="I12" s="41" t="str">
        <f>VLOOKUP(H12,データ!J:K,2,FALSE)</f>
        <v>002</v>
      </c>
      <c r="J12" s="42" t="s">
        <v>236</v>
      </c>
      <c r="K12" s="41" t="str">
        <f>VLOOKUP(J12,データ!G:H,2,FALSE)</f>
        <v>01</v>
      </c>
      <c r="L12" s="44">
        <v>0</v>
      </c>
      <c r="M12" s="45">
        <v>0</v>
      </c>
      <c r="N12" s="46" t="str">
        <f>IF(H12=0,"種目",VLOOKUP(H12,$H$66:$L$82,5,FALSE))</f>
        <v>分</v>
      </c>
      <c r="O12" s="47">
        <v>1</v>
      </c>
      <c r="P12" s="45">
        <v>2</v>
      </c>
      <c r="Q12" s="46" t="str">
        <f t="shared" ref="Q12:Q15" si="0">IF(H12=0,"入力して",VLOOKUP(H12,$H$66:$M$82,6,FALSE))</f>
        <v>秒</v>
      </c>
      <c r="R12" s="47">
        <v>0</v>
      </c>
      <c r="S12" s="45">
        <v>0</v>
      </c>
      <c r="T12" s="41" t="str">
        <f>CONCATENATE(I12,K12," ",0,L12,M12,O12,P12,R12,S12)</f>
        <v>00201 0001200</v>
      </c>
      <c r="U12" s="42" t="s">
        <v>237</v>
      </c>
      <c r="V12" s="41" t="str">
        <f>VLOOKUP(U12,データ!J:K,2,FALSE)</f>
        <v>010</v>
      </c>
      <c r="W12" s="42" t="s">
        <v>238</v>
      </c>
      <c r="X12" s="41" t="str">
        <f>VLOOKUP(W12,データ!G:H,2,0)</f>
        <v>00</v>
      </c>
      <c r="Y12" s="47">
        <v>1</v>
      </c>
      <c r="Z12" s="45">
        <v>0</v>
      </c>
      <c r="AA12" s="46" t="str">
        <f>IF(U12=0,"種目を",VLOOKUP(U12,$H$66:$L$82,5,FALSE))</f>
        <v>分</v>
      </c>
      <c r="AB12" s="47">
        <v>1</v>
      </c>
      <c r="AC12" s="45">
        <v>4</v>
      </c>
      <c r="AD12" s="46" t="str">
        <f t="shared" ref="AD12:AD15" si="1">IF(U12=0,"入力して",VLOOKUP(U12,$H$66:$M$82,6,FALSE))</f>
        <v>秒</v>
      </c>
      <c r="AE12" s="47">
        <v>0</v>
      </c>
      <c r="AF12" s="45">
        <v>0</v>
      </c>
      <c r="AG12" s="102"/>
      <c r="AH12" s="103" t="s">
        <v>1067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04" t="s">
        <v>557</v>
      </c>
      <c r="AV12" s="304"/>
      <c r="AW12" s="304"/>
      <c r="AX12" s="301" t="s">
        <v>558</v>
      </c>
      <c r="AY12" s="301"/>
      <c r="AZ12" s="301"/>
      <c r="BA12" s="115" t="s">
        <v>559</v>
      </c>
      <c r="BB12" s="115"/>
      <c r="BE12" s="39" t="s">
        <v>522</v>
      </c>
      <c r="BG12" s="39" t="s">
        <v>523</v>
      </c>
      <c r="BI12" s="39" t="s">
        <v>524</v>
      </c>
      <c r="BK12" s="39" t="s">
        <v>525</v>
      </c>
      <c r="BM12" s="39" t="s">
        <v>526</v>
      </c>
      <c r="BO12" s="39" t="s">
        <v>888</v>
      </c>
      <c r="BQ12" s="39" t="s">
        <v>527</v>
      </c>
      <c r="BS12" s="39" t="s">
        <v>528</v>
      </c>
      <c r="BU12" s="39" t="s">
        <v>529</v>
      </c>
      <c r="BW12" s="138" t="s">
        <v>886</v>
      </c>
      <c r="BX12" s="39" t="s">
        <v>522</v>
      </c>
      <c r="BZ12" s="39" t="s">
        <v>523</v>
      </c>
      <c r="CB12" s="39" t="s">
        <v>524</v>
      </c>
      <c r="CD12" s="39" t="s">
        <v>525</v>
      </c>
      <c r="CF12" s="39" t="s">
        <v>526</v>
      </c>
      <c r="CH12" s="39" t="s">
        <v>888</v>
      </c>
      <c r="CJ12" s="39" t="s">
        <v>527</v>
      </c>
      <c r="CL12" s="39" t="s">
        <v>528</v>
      </c>
      <c r="CN12" s="39" t="s">
        <v>529</v>
      </c>
      <c r="CP12" s="138" t="s">
        <v>886</v>
      </c>
      <c r="CQ12" s="302" t="s">
        <v>905</v>
      </c>
      <c r="CR12" s="302"/>
      <c r="CS12" s="302" t="s">
        <v>906</v>
      </c>
      <c r="CT12" s="302"/>
      <c r="CU12" s="39" t="s">
        <v>1021</v>
      </c>
      <c r="CV12" s="39" t="s">
        <v>1022</v>
      </c>
      <c r="CW12" s="172" t="s">
        <v>1021</v>
      </c>
      <c r="CX12" s="172" t="s">
        <v>1022</v>
      </c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</row>
    <row r="13" spans="1:120" s="39" customFormat="1">
      <c r="A13" s="36" t="s">
        <v>232</v>
      </c>
      <c r="B13" s="49" t="s">
        <v>239</v>
      </c>
      <c r="C13" s="50" t="s">
        <v>240</v>
      </c>
      <c r="D13" s="50" t="s">
        <v>241</v>
      </c>
      <c r="E13" s="51" t="s">
        <v>234</v>
      </c>
      <c r="F13" s="50">
        <f>VLOOKUP(E13,データ!D:E,2,FALSE)</f>
        <v>1</v>
      </c>
      <c r="G13" s="52">
        <v>778</v>
      </c>
      <c r="H13" s="51" t="s">
        <v>242</v>
      </c>
      <c r="I13" s="50" t="str">
        <f>VLOOKUP(H13,データ!J:K,2,FALSE)</f>
        <v>073</v>
      </c>
      <c r="J13" s="51" t="s">
        <v>238</v>
      </c>
      <c r="K13" s="50" t="str">
        <f>VLOOKUP(J13,データ!G:H,2,FALSE)</f>
        <v>00</v>
      </c>
      <c r="L13" s="53">
        <v>0</v>
      </c>
      <c r="M13" s="54">
        <v>6</v>
      </c>
      <c r="N13" s="55" t="str">
        <f>IF(H13=0,"種目",VLOOKUP(H13,$H$66:$L$82,5,FALSE))</f>
        <v>m</v>
      </c>
      <c r="O13" s="56">
        <v>2</v>
      </c>
      <c r="P13" s="54">
        <v>5</v>
      </c>
      <c r="Q13" s="55" t="str">
        <f t="shared" si="0"/>
        <v>cm 削除→</v>
      </c>
      <c r="R13" s="56"/>
      <c r="S13" s="54"/>
      <c r="T13" s="50" t="str">
        <f>CONCATENATE(I13,K13," ",0,L13,M13,O13,P13,R13,S13)</f>
        <v>07300 00625</v>
      </c>
      <c r="U13" s="51" t="s">
        <v>243</v>
      </c>
      <c r="V13" s="50" t="str">
        <f>VLOOKUP(U13,データ!J:K,2,FALSE)</f>
        <v>071</v>
      </c>
      <c r="W13" s="51" t="s">
        <v>238</v>
      </c>
      <c r="X13" s="50" t="str">
        <f>VLOOKUP(W13,データ!G:H,2,0)</f>
        <v>00</v>
      </c>
      <c r="Y13" s="56">
        <v>0</v>
      </c>
      <c r="Z13" s="54">
        <v>1</v>
      </c>
      <c r="AA13" s="55" t="str">
        <f>IF(U13=0,"種目を",VLOOKUP(U13,$H$66:$L$82,5,FALSE))</f>
        <v>m</v>
      </c>
      <c r="AB13" s="56">
        <v>5</v>
      </c>
      <c r="AC13" s="54">
        <v>5</v>
      </c>
      <c r="AD13" s="55" t="str">
        <f t="shared" si="1"/>
        <v>cm 削除→</v>
      </c>
      <c r="AE13" s="56"/>
      <c r="AF13" s="54"/>
      <c r="AG13" s="48"/>
      <c r="AH13" s="104" t="s">
        <v>1068</v>
      </c>
      <c r="AI13" s="31"/>
      <c r="AJ13" s="31"/>
      <c r="AK13" s="113" t="s">
        <v>546</v>
      </c>
      <c r="AL13" s="31"/>
      <c r="AM13" s="31"/>
      <c r="AN13" s="291" t="s">
        <v>1025</v>
      </c>
      <c r="AO13" s="291"/>
      <c r="AP13" s="109">
        <v>1</v>
      </c>
      <c r="AQ13" s="109">
        <v>2</v>
      </c>
      <c r="AR13" s="109">
        <v>3</v>
      </c>
      <c r="AS13" s="109">
        <v>4</v>
      </c>
      <c r="AT13" s="109">
        <v>5</v>
      </c>
      <c r="AU13" s="109">
        <v>6</v>
      </c>
      <c r="AV13" s="109">
        <v>7</v>
      </c>
      <c r="AW13" s="109">
        <v>8</v>
      </c>
      <c r="AX13" s="109">
        <v>9</v>
      </c>
      <c r="AY13" s="109">
        <v>10</v>
      </c>
      <c r="AZ13" s="109">
        <v>11</v>
      </c>
      <c r="BA13" s="109">
        <v>12</v>
      </c>
      <c r="BB13" s="109"/>
      <c r="BC13" s="109"/>
      <c r="BD13" s="109"/>
      <c r="BE13" s="109">
        <v>13</v>
      </c>
      <c r="BF13" s="109"/>
      <c r="BG13" s="109">
        <v>14</v>
      </c>
      <c r="BH13" s="109"/>
      <c r="BI13" s="109">
        <v>15</v>
      </c>
      <c r="BJ13" s="109"/>
      <c r="BK13" s="109">
        <v>16</v>
      </c>
      <c r="BL13" s="109"/>
      <c r="BM13" s="109">
        <v>17</v>
      </c>
      <c r="BN13" s="109"/>
      <c r="BO13" s="109"/>
      <c r="BP13" s="109"/>
      <c r="BQ13" s="109">
        <v>18</v>
      </c>
      <c r="BR13" s="109"/>
      <c r="BS13" s="109">
        <v>19</v>
      </c>
      <c r="BT13" s="109"/>
      <c r="BU13" s="109">
        <v>20</v>
      </c>
      <c r="BV13" s="109"/>
      <c r="BW13" s="138" t="s">
        <v>887</v>
      </c>
      <c r="CP13" s="138" t="s">
        <v>887</v>
      </c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</row>
    <row r="14" spans="1:120" s="39" customFormat="1">
      <c r="A14" s="36" t="s">
        <v>232</v>
      </c>
      <c r="B14" s="49" t="s">
        <v>244</v>
      </c>
      <c r="C14" s="50" t="s">
        <v>245</v>
      </c>
      <c r="D14" s="50" t="s">
        <v>246</v>
      </c>
      <c r="E14" s="51" t="s">
        <v>247</v>
      </c>
      <c r="F14" s="50">
        <f>VLOOKUP(E14,データ!D:E,2,FALSE)</f>
        <v>2</v>
      </c>
      <c r="G14" s="52">
        <v>779</v>
      </c>
      <c r="H14" s="51" t="s">
        <v>248</v>
      </c>
      <c r="I14" s="50" t="str">
        <f>VLOOKUP(H14,データ!J:K,2,FALSE)</f>
        <v>214</v>
      </c>
      <c r="J14" s="51" t="s">
        <v>238</v>
      </c>
      <c r="K14" s="50" t="str">
        <f>VLOOKUP(J14,データ!G:H,2,FALSE)</f>
        <v>00</v>
      </c>
      <c r="L14" s="53">
        <v>2</v>
      </c>
      <c r="M14" s="54">
        <v>3</v>
      </c>
      <c r="N14" s="55" t="str">
        <f>IF(H14=0,"種目",VLOOKUP(H14,$H$66:$L$82,5,FALSE))</f>
        <v/>
      </c>
      <c r="O14" s="56">
        <v>4</v>
      </c>
      <c r="P14" s="54">
        <v>5</v>
      </c>
      <c r="Q14" s="55" t="str">
        <f>IF(H14=0,"入力して",VLOOKUP(H14,$H$66:$M$82,6,FALSE))</f>
        <v>点 削除→</v>
      </c>
      <c r="R14" s="56"/>
      <c r="S14" s="54"/>
      <c r="T14" s="50" t="str">
        <f>CONCATENATE(I14,K14," ",0,L14,M14,O14,P14,R14,S14)</f>
        <v>21400 02345</v>
      </c>
      <c r="U14" s="51"/>
      <c r="V14" s="50" t="e">
        <f>VLOOKUP(U14,データ!J:K,2,FALSE)</f>
        <v>#N/A</v>
      </c>
      <c r="W14" s="51"/>
      <c r="X14" s="50" t="e">
        <f>VLOOKUP(W14,データ!G:H,2,0)</f>
        <v>#N/A</v>
      </c>
      <c r="Y14" s="56">
        <v>0</v>
      </c>
      <c r="Z14" s="54">
        <v>0</v>
      </c>
      <c r="AA14" s="55" t="str">
        <f>IF(U14=0,"種目を",VLOOKUP(U14,$H$66:$L$82,5,FALSE))</f>
        <v>種目を</v>
      </c>
      <c r="AB14" s="56">
        <v>0</v>
      </c>
      <c r="AC14" s="54">
        <v>0</v>
      </c>
      <c r="AD14" s="55" t="str">
        <f t="shared" si="1"/>
        <v>入力して</v>
      </c>
      <c r="AE14" s="56">
        <v>0</v>
      </c>
      <c r="AF14" s="54">
        <v>0</v>
      </c>
      <c r="AG14" s="48"/>
      <c r="AH14" s="104" t="s">
        <v>1067</v>
      </c>
      <c r="AI14" s="31"/>
      <c r="AJ14" s="31"/>
      <c r="AK14" s="113" t="s">
        <v>552</v>
      </c>
      <c r="AL14" s="31"/>
      <c r="AM14" s="31"/>
      <c r="AN14" s="291" t="s">
        <v>1025</v>
      </c>
      <c r="AO14" s="291"/>
      <c r="AP14" s="114"/>
      <c r="AQ14" s="114">
        <v>1</v>
      </c>
      <c r="AR14" s="114">
        <v>2</v>
      </c>
      <c r="AS14" s="114">
        <v>3</v>
      </c>
      <c r="AT14" s="114">
        <v>4</v>
      </c>
      <c r="AU14" s="114">
        <v>5</v>
      </c>
      <c r="AV14" s="114">
        <v>6</v>
      </c>
      <c r="AW14" s="114">
        <v>7</v>
      </c>
      <c r="AX14" s="114">
        <v>8</v>
      </c>
      <c r="AY14" s="114">
        <v>9</v>
      </c>
      <c r="AZ14" s="114">
        <v>10</v>
      </c>
      <c r="BA14" s="114">
        <v>11</v>
      </c>
      <c r="BB14" s="114"/>
      <c r="BC14" s="109"/>
      <c r="BD14" s="109"/>
      <c r="BE14" s="109">
        <v>13</v>
      </c>
      <c r="BF14" s="109"/>
      <c r="BG14" s="109">
        <v>14</v>
      </c>
      <c r="BH14" s="109"/>
      <c r="BI14" s="109">
        <v>15</v>
      </c>
      <c r="BJ14" s="109"/>
      <c r="BK14" s="109">
        <v>16</v>
      </c>
      <c r="BL14" s="109"/>
      <c r="BM14" s="109">
        <v>17</v>
      </c>
      <c r="BN14" s="109"/>
      <c r="BO14" s="109"/>
      <c r="BP14" s="109"/>
      <c r="BQ14" s="109">
        <v>18</v>
      </c>
      <c r="BR14" s="109"/>
      <c r="BS14" s="109">
        <v>19</v>
      </c>
      <c r="BT14" s="109"/>
      <c r="BU14" s="109">
        <v>20</v>
      </c>
      <c r="BV14" s="109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</row>
    <row r="15" spans="1:120" s="39" customFormat="1" ht="15" thickBot="1">
      <c r="A15" s="36" t="s">
        <v>232</v>
      </c>
      <c r="B15" s="57" t="s">
        <v>929</v>
      </c>
      <c r="C15" s="58" t="s">
        <v>245</v>
      </c>
      <c r="D15" s="58" t="s">
        <v>249</v>
      </c>
      <c r="E15" s="59" t="s">
        <v>247</v>
      </c>
      <c r="F15" s="58">
        <v>2</v>
      </c>
      <c r="G15" s="60">
        <v>780</v>
      </c>
      <c r="H15" s="59"/>
      <c r="I15" s="58"/>
      <c r="J15" s="59"/>
      <c r="K15" s="58"/>
      <c r="L15" s="61">
        <v>0</v>
      </c>
      <c r="M15" s="62">
        <v>0</v>
      </c>
      <c r="N15" s="63" t="str">
        <f>IF(H15=0,"種目を",VLOOKUP(H15,$H$66:$L$82,5,FALSE))</f>
        <v>種目を</v>
      </c>
      <c r="O15" s="64">
        <v>0</v>
      </c>
      <c r="P15" s="62">
        <v>0</v>
      </c>
      <c r="Q15" s="63" t="str">
        <f t="shared" si="0"/>
        <v>入力して</v>
      </c>
      <c r="R15" s="64">
        <v>0</v>
      </c>
      <c r="S15" s="62">
        <v>0</v>
      </c>
      <c r="T15" s="58"/>
      <c r="U15" s="59"/>
      <c r="V15" s="58"/>
      <c r="W15" s="59"/>
      <c r="X15" s="58"/>
      <c r="Y15" s="64">
        <v>0</v>
      </c>
      <c r="Z15" s="62">
        <v>0</v>
      </c>
      <c r="AA15" s="63" t="str">
        <f>IF(U15=0,"種目を",VLOOKUP(U15,$H$66:$L$82,5,FALSE))</f>
        <v>種目を</v>
      </c>
      <c r="AB15" s="64">
        <v>0</v>
      </c>
      <c r="AC15" s="62">
        <v>0</v>
      </c>
      <c r="AD15" s="63" t="str">
        <f t="shared" si="1"/>
        <v>入力して</v>
      </c>
      <c r="AE15" s="64">
        <v>0</v>
      </c>
      <c r="AF15" s="62">
        <v>0</v>
      </c>
      <c r="AG15" s="105"/>
      <c r="AH15" s="106" t="s">
        <v>1068</v>
      </c>
      <c r="AI15" s="31"/>
      <c r="AJ15" s="31"/>
      <c r="AK15" s="31"/>
      <c r="AL15" s="32" t="s">
        <v>544</v>
      </c>
      <c r="AM15" s="32" t="s">
        <v>511</v>
      </c>
      <c r="AN15" s="32" t="s">
        <v>545</v>
      </c>
      <c r="AO15" s="32" t="s">
        <v>543</v>
      </c>
      <c r="AP15" s="32" t="s">
        <v>509</v>
      </c>
      <c r="AQ15" s="32" t="s">
        <v>542</v>
      </c>
      <c r="AR15" s="39" t="s">
        <v>518</v>
      </c>
      <c r="AS15" s="39" t="s">
        <v>556</v>
      </c>
      <c r="AT15" s="39" t="s">
        <v>514</v>
      </c>
      <c r="AU15" s="39" t="s">
        <v>551</v>
      </c>
      <c r="AV15" s="32" t="s">
        <v>510</v>
      </c>
      <c r="AW15" s="39" t="s">
        <v>555</v>
      </c>
      <c r="AX15" s="39" t="s">
        <v>551</v>
      </c>
      <c r="AY15" s="32" t="s">
        <v>510</v>
      </c>
      <c r="AZ15" s="39" t="s">
        <v>521</v>
      </c>
      <c r="BC15" s="32" t="s">
        <v>512</v>
      </c>
      <c r="BD15" s="39" t="s">
        <v>513</v>
      </c>
      <c r="BE15" s="39" t="s">
        <v>521</v>
      </c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</row>
    <row r="16" spans="1:120">
      <c r="A16" s="65">
        <v>1</v>
      </c>
      <c r="B16" s="66"/>
      <c r="C16" s="66"/>
      <c r="D16" s="66"/>
      <c r="E16" s="67"/>
      <c r="F16" s="66" t="e">
        <f>VLOOKUP(E16,データ!D:E,2,FALSE)</f>
        <v>#N/A</v>
      </c>
      <c r="G16" s="68"/>
      <c r="H16" s="67"/>
      <c r="I16" s="66" t="e">
        <f>VLOOKUP(H16,データ!J:K,2,FALSE)</f>
        <v>#N/A</v>
      </c>
      <c r="J16" s="67"/>
      <c r="K16" s="66" t="e">
        <f>VLOOKUP(J16,データ!G:H,2,FALSE)</f>
        <v>#N/A</v>
      </c>
      <c r="L16" s="69">
        <v>0</v>
      </c>
      <c r="M16" s="70">
        <v>0</v>
      </c>
      <c r="N16" s="71" t="str">
        <f>IF(H16=0,"種目を",VLOOKUP(H16,$H$66:$L$82,5,FALSE))</f>
        <v>種目を</v>
      </c>
      <c r="O16" s="69">
        <v>0</v>
      </c>
      <c r="P16" s="70">
        <v>0</v>
      </c>
      <c r="Q16" s="71" t="str">
        <f>IF(H16=0,"入力",VLOOKUP(H16,$H$66:$M$82,6,FALSE))</f>
        <v>入力</v>
      </c>
      <c r="R16" s="99">
        <v>0</v>
      </c>
      <c r="S16" s="100">
        <v>0</v>
      </c>
      <c r="T16" s="66" t="e">
        <f>CONCATENATE(I16,K16," ",0,L16,M16,O16,P16,R16,S16)</f>
        <v>#N/A</v>
      </c>
      <c r="U16" s="67"/>
      <c r="V16" s="66" t="e">
        <f>VLOOKUP(U16,データ!J:K,2,FALSE)</f>
        <v>#N/A</v>
      </c>
      <c r="W16" s="67"/>
      <c r="X16" s="66" t="e">
        <f>VLOOKUP(W16,データ!G:H,2,0)</f>
        <v>#N/A</v>
      </c>
      <c r="Y16" s="69">
        <v>0</v>
      </c>
      <c r="Z16" s="70">
        <v>0</v>
      </c>
      <c r="AA16" s="71" t="str">
        <f>IF(U16=0,"種目を",VLOOKUP(U16,$H$66:$L$82,5,FALSE))</f>
        <v>種目を</v>
      </c>
      <c r="AB16" s="69">
        <v>0</v>
      </c>
      <c r="AC16" s="70">
        <v>0</v>
      </c>
      <c r="AD16" s="71" t="str">
        <f>IF(U16=0,"入力",VLOOKUP(U16,$H$66:$M$82,6,FALSE))</f>
        <v>入力</v>
      </c>
      <c r="AE16" s="99">
        <v>0</v>
      </c>
      <c r="AF16" s="100">
        <v>0</v>
      </c>
      <c r="AG16" s="66" t="e">
        <f>CONCATENATE(V16,X16," ",0,Y16,Z16,AB16,AC16,AE16,AF16)</f>
        <v>#N/A</v>
      </c>
      <c r="AH16" s="101"/>
      <c r="AI16" s="73"/>
      <c r="AJ16" s="73"/>
      <c r="AK16" s="73"/>
      <c r="AL16" s="73">
        <f>COUNT(AM16)</f>
        <v>0</v>
      </c>
      <c r="AM16" s="32" t="str">
        <f>IF(E16="","",IF(F16=2,"",F16))</f>
        <v/>
      </c>
      <c r="AN16" s="73">
        <f>COUNT(AO16)</f>
        <v>0</v>
      </c>
      <c r="AO16" s="32" t="str">
        <f>IF(E16="","",IF(F16=1,"",F16))</f>
        <v/>
      </c>
      <c r="AP16" s="32">
        <f>COUNT(AM16)</f>
        <v>0</v>
      </c>
      <c r="AQ16" s="32" t="str">
        <f>IF(COUNT(AO16)=0,"",COUNT(AO16))</f>
        <v/>
      </c>
      <c r="AR16" s="32" t="str">
        <f>IF($B16="","",IF(G16="","",G16))</f>
        <v/>
      </c>
      <c r="AS16" s="32" t="str">
        <f>IF($B16="","",CONCATENATE($B16,$C16))</f>
        <v/>
      </c>
      <c r="AT16" s="32" t="str">
        <f>IF($B16="","",D16)</f>
        <v/>
      </c>
      <c r="AU16" s="32" t="str">
        <f>IF($H16="","",CONCATENATE(J16," ",VLOOKUP(I16,データ!$V$1:$W$15,2,FALSE)))</f>
        <v/>
      </c>
      <c r="AV16" s="32" t="str">
        <f>IF($H16="","",CONCATENATE("(",LEFT(T16,5),")"))</f>
        <v/>
      </c>
      <c r="AW16" s="32" t="str">
        <f t="shared" ref="AW16:AW18" si="2">IF(BE16,BF16,IF(BG16,BH16,IF(BI16,BJ16,IF(BK16,BL16,IF(BM16,BN16,IF(BQ16,BR16,IF(BS16,BT16,IF(BU16,BV16,IF(BO16,BP16,IF(BW16,"記録なし",""))))))))))</f>
        <v/>
      </c>
      <c r="AX16" s="32" t="str">
        <f>IF($U16="","",CONCATENATE(W16," ",VLOOKUP(V16,データ!$V$1:$W$15,2,FALSE)))</f>
        <v/>
      </c>
      <c r="AY16" s="32" t="str">
        <f t="shared" ref="AY16:AY47" si="3">IF($U16="","",CONCATENATE("(",LEFT(AG16,5),")"))</f>
        <v/>
      </c>
      <c r="AZ16" s="32" t="str">
        <f>IF(BX16,BY16,IF(BZ16,CA16,IF(CB16,CC16,IF(CD16,CE16,IF(CF16,CG16,IF(CJ16,CK16,IF(CL16,CM16,IF(CN16,CO16,IF(CH16,CI16,IF(CP16,"記録なし",""))))))))))</f>
        <v/>
      </c>
      <c r="BA16" s="32" t="str">
        <f t="shared" ref="BA16:BA47" si="4">IF($AH16="","",AH16)</f>
        <v/>
      </c>
      <c r="BC16" s="32" t="str">
        <f t="shared" ref="BC16:BC47" si="5">IF($B16="","",B16)</f>
        <v/>
      </c>
      <c r="BD16" s="32" t="str">
        <f t="shared" ref="BD16:BD47" si="6">IF($B16="","",C16)</f>
        <v/>
      </c>
      <c r="BE16" s="32" t="b">
        <f t="shared" ref="BE16:BE47" si="7">AND(L16&gt;0,N16="分")</f>
        <v>0</v>
      </c>
      <c r="BF16" s="32" t="str">
        <f t="shared" ref="BF16:BF47" si="8">CONCATENATE(L16,M16,N16,O16,P16,Q16,R16,S16)</f>
        <v>00種目を00入力00</v>
      </c>
      <c r="BG16" s="32" t="b">
        <f t="shared" ref="BG16:BG47" si="9">AND(L16=0,M16&gt;0,N16="分")</f>
        <v>0</v>
      </c>
      <c r="BH16" s="32" t="str">
        <f t="shared" ref="BH16:BH47" si="10">CONCATENATE(M16,N16,O16,P16,Q16,R16,S16)</f>
        <v>0種目を00入力00</v>
      </c>
      <c r="BI16" s="32" t="b">
        <f t="shared" ref="BI16:BI47" si="11">AND(L16=0,M16=0,O16&gt;0,N16="分")</f>
        <v>0</v>
      </c>
      <c r="BJ16" s="32" t="str">
        <f t="shared" ref="BJ16:BJ47" si="12">CONCATENATE(" "," ","　",O16,P16,Q16,R16,S16)</f>
        <v xml:space="preserve">  　00入力00</v>
      </c>
      <c r="BK16" s="32" t="b">
        <f t="shared" ref="BK16:BK47" si="13">AND(L16&gt;0,N16="m",R16="",S16="")</f>
        <v>0</v>
      </c>
      <c r="BL16" s="32" t="str">
        <f t="shared" ref="BL16:BL47" si="14">CONCATENATE(L16,M16,N16,O16,P16)</f>
        <v>00種目を00</v>
      </c>
      <c r="BM16" s="32" t="b">
        <f t="shared" ref="BM16:BM47" si="15">AND(L16=0,M16&gt;=0,N16="m")</f>
        <v>0</v>
      </c>
      <c r="BN16" s="32" t="str">
        <f t="shared" ref="BN16:BN47" si="16">CONCATENATE(" ",M16,N16,O16,P16)</f>
        <v xml:space="preserve"> 0種目を00</v>
      </c>
      <c r="BO16" s="32" t="b">
        <f t="shared" ref="BO16:BO47" si="17">AND(L16=0,M16=0,N16="m",O16&gt;0)</f>
        <v>0</v>
      </c>
      <c r="BP16" s="32" t="str">
        <f t="shared" ref="BP16:BP47" si="18">CONCATENATE(" ",M16,N16,O16,P16)</f>
        <v xml:space="preserve"> 0種目を00</v>
      </c>
      <c r="BQ16" s="32" t="b">
        <f t="shared" ref="BQ16:BQ47" si="19">AND(L16&gt;0,N16="")</f>
        <v>0</v>
      </c>
      <c r="BR16" s="32" t="str">
        <f t="shared" ref="BR16:BR47" si="20">CONCATENATE(L16,M16,O16,P16,"点")</f>
        <v>0000点</v>
      </c>
      <c r="BS16" s="32" t="b">
        <f t="shared" ref="BS16:BS47" si="21">AND(L16=0,M16&gt;0,N16="")</f>
        <v>0</v>
      </c>
      <c r="BT16" s="32" t="str">
        <f t="shared" ref="BT16:BT47" si="22">CONCATENATE(" ",M16,O16,P16,"点")</f>
        <v xml:space="preserve"> 000点</v>
      </c>
      <c r="BU16" s="32" t="b">
        <f t="shared" ref="BU16:BU47" si="23">AND(L16=0,M16=0,N16="",O16&gt;0)</f>
        <v>0</v>
      </c>
      <c r="BV16" s="32" t="str">
        <f t="shared" ref="BV16:BV47" si="24">CONCATENATE(" "," ",O16,P16,"点")</f>
        <v xml:space="preserve">  00点</v>
      </c>
      <c r="BW16" s="32" t="b">
        <f>IF(AND(COUNTA($H16)=1,L16=0,M16=0,O16=0,P16=0,R16=0,S16=0),TRUE,IF(AND(COUNTA($H16)=1,L16=0,M16=0,O16=0,P16=0),TRUE,FALSE))</f>
        <v>0</v>
      </c>
      <c r="BX16" s="32" t="b">
        <f t="shared" ref="BX16:BX47" si="25">AND(Y16&gt;0,AA16="分")</f>
        <v>0</v>
      </c>
      <c r="BY16" s="32" t="str">
        <f t="shared" ref="BY16:BY47" si="26">CONCATENATE(Y16,Z16,AA16,AB16,AC16,AD16,AE16,AF16)</f>
        <v>00種目を00入力00</v>
      </c>
      <c r="BZ16" s="32" t="b">
        <f t="shared" ref="BZ16:BZ47" si="27">AND(Y16=0,Z16&gt;0,AA16="分")</f>
        <v>0</v>
      </c>
      <c r="CA16" s="32" t="str">
        <f t="shared" ref="CA16:CA47" si="28">CONCATENATE(Z16,AA16,AB16,AC16,AD16,AE16,AF16)</f>
        <v>0種目を00入力00</v>
      </c>
      <c r="CB16" s="32" t="b">
        <f t="shared" ref="CB16:CB47" si="29">AND(Y16=0,Z16=0,AB16&gt;0,AA16="分")</f>
        <v>0</v>
      </c>
      <c r="CC16" s="32" t="str">
        <f t="shared" ref="CC16:CC47" si="30">CONCATENATE(" "," ","　",AB16,AC16,AD16,AE16,AF16)</f>
        <v xml:space="preserve">  　00入力00</v>
      </c>
      <c r="CD16" s="32" t="b">
        <f t="shared" ref="CD16:CD47" si="31">AND(Y16&gt;0,AA16="m",AE16="",AF16="")</f>
        <v>0</v>
      </c>
      <c r="CE16" s="32" t="str">
        <f t="shared" ref="CE16:CE47" si="32">CONCATENATE(Y16,Z16,AA16,AB16,AC16)</f>
        <v>00種目を00</v>
      </c>
      <c r="CF16" s="32" t="b">
        <f t="shared" ref="CF16:CF47" si="33">AND(Y16=0,Z16&gt;0,AA16="m")</f>
        <v>0</v>
      </c>
      <c r="CG16" s="32" t="str">
        <f t="shared" ref="CG16:CG47" si="34">CONCATENATE(" ",Z16,AA16,AB16,AC16)</f>
        <v xml:space="preserve"> 0種目を00</v>
      </c>
      <c r="CH16" s="32" t="b">
        <f t="shared" ref="CH16:CH47" si="35">AND(Y16=0,Z16=0,AA16="m",AB16&gt;0)</f>
        <v>0</v>
      </c>
      <c r="CI16" s="32" t="str">
        <f t="shared" ref="CI16:CI47" si="36">CONCATENATE(" ",Z16,AA16,AB16,AC16)</f>
        <v xml:space="preserve"> 0種目を00</v>
      </c>
      <c r="CJ16" s="32" t="b">
        <f t="shared" ref="CJ16:CJ47" si="37">AND(Y16&gt;0,AA16="")</f>
        <v>0</v>
      </c>
      <c r="CK16" s="32" t="str">
        <f t="shared" ref="CK16:CK47" si="38">CONCATENATE(Y16,Z16,AB16,AC16,"点")</f>
        <v>0000点</v>
      </c>
      <c r="CL16" s="32" t="b">
        <f t="shared" ref="CL16:CL47" si="39">AND(Y16=0,Z16&gt;0,AA16="")</f>
        <v>0</v>
      </c>
      <c r="CM16" s="32" t="str">
        <f t="shared" ref="CM16:CM47" si="40">CONCATENATE(" ",Z16,AB16,AC16,"点")</f>
        <v xml:space="preserve"> 000点</v>
      </c>
      <c r="CN16" s="32" t="b">
        <f t="shared" ref="CN16:CN47" si="41">AND(Y16=0,Z16=0,AA16="",AB16&gt;0)</f>
        <v>0</v>
      </c>
      <c r="CO16" s="32" t="str">
        <f t="shared" ref="CO16:CO47" si="42">CONCATENATE(" "," ",AB16,AC16,"点")</f>
        <v xml:space="preserve">  00点</v>
      </c>
      <c r="CP16" s="32" t="b">
        <f>IF(AND(COUNTA(U16)=1,Y16=0,Z16=0,AB16=0,AC16=0,AE16=0,AF16=0),TRUE,IF(AND(COUNTA(U16)=1,Y16=0,Z16=0,AB16=0,AC16=0),TRUE,FALSE))</f>
        <v>0</v>
      </c>
      <c r="CQ16" s="32" t="str">
        <f t="shared" ref="CQ16:CQ47" si="43">IF(AM16=1,MID(AV16,2,5),"")</f>
        <v/>
      </c>
      <c r="CR16" s="32" t="str">
        <f t="shared" ref="CR16:CR47" si="44">IF(AM16=1,IF(AY16="","",MID(AY16,2,5)),"")</f>
        <v/>
      </c>
      <c r="CS16" s="32" t="str">
        <f t="shared" ref="CS16:CS21" si="45">IF(AO16=2,MID(AV16,2,5),"")</f>
        <v/>
      </c>
      <c r="CT16" s="32" t="str">
        <f>IF(AO16=2,IF(AY16="","",MID(AY16,2,5)),"")</f>
        <v/>
      </c>
      <c r="CU16" s="32" t="str">
        <f t="shared" ref="CU16:CU47" si="46">IF(AM16="","",IF(AH16=$AH$72,1,""))</f>
        <v/>
      </c>
      <c r="CV16" s="32" t="str">
        <f>IF(AM16="","",IF(AH16=$AH$66,1,""))</f>
        <v/>
      </c>
      <c r="CW16" s="32" t="str">
        <f t="shared" ref="CW16:CW47" si="47">IF(AO16="","",IF(AH16=$AH$72,1,""))</f>
        <v/>
      </c>
      <c r="CX16" s="32" t="str">
        <f>IF(AO16="","",IF(AH16=$AH$66,1,""))</f>
        <v/>
      </c>
    </row>
    <row r="17" spans="1:104">
      <c r="A17" s="65">
        <v>2</v>
      </c>
      <c r="B17" s="74"/>
      <c r="C17" s="74"/>
      <c r="D17" s="74"/>
      <c r="E17" s="75"/>
      <c r="F17" s="72" t="e">
        <f>VLOOKUP(E17,データ!D:E,2,FALSE)</f>
        <v>#N/A</v>
      </c>
      <c r="G17" s="76"/>
      <c r="H17" s="75"/>
      <c r="I17" s="72" t="e">
        <f>VLOOKUP(H17,データ!J:K,2,FALSE)</f>
        <v>#N/A</v>
      </c>
      <c r="J17" s="75"/>
      <c r="K17" s="72" t="e">
        <f>VLOOKUP(J17,データ!G:H,2,FALSE)</f>
        <v>#N/A</v>
      </c>
      <c r="L17" s="77">
        <v>0</v>
      </c>
      <c r="M17" s="78">
        <v>0</v>
      </c>
      <c r="N17" s="55" t="str">
        <f>IF(H17=0,"種目を",VLOOKUP(H17,$H$66:$L$82,5,FALSE))</f>
        <v>種目を</v>
      </c>
      <c r="O17" s="79">
        <v>0</v>
      </c>
      <c r="P17" s="78">
        <v>0</v>
      </c>
      <c r="Q17" s="55" t="str">
        <f>IF(H17=0,"入力",VLOOKUP(H17,$H$66:$M$82,6,FALSE))</f>
        <v>入力</v>
      </c>
      <c r="R17" s="56">
        <v>0</v>
      </c>
      <c r="S17" s="54">
        <v>0</v>
      </c>
      <c r="T17" s="72" t="e">
        <f>CONCATENATE(I17,K17," ",0,L17,M17,O17,P17,R17,S17)</f>
        <v>#N/A</v>
      </c>
      <c r="U17" s="151"/>
      <c r="V17" s="72" t="e">
        <f>VLOOKUP(U17,データ!J:K,2,FALSE)</f>
        <v>#N/A</v>
      </c>
      <c r="W17" s="75"/>
      <c r="X17" s="72" t="e">
        <f>VLOOKUP(W17,データ!G:H,2,0)</f>
        <v>#N/A</v>
      </c>
      <c r="Y17" s="77">
        <v>0</v>
      </c>
      <c r="Z17" s="78">
        <v>0</v>
      </c>
      <c r="AA17" s="55" t="str">
        <f t="shared" ref="AA17:AA65" si="48">IF(U17=0,"種目を",VLOOKUP(U17,$H$66:$L$82,5,FALSE))</f>
        <v>種目を</v>
      </c>
      <c r="AB17" s="79">
        <v>0</v>
      </c>
      <c r="AC17" s="78">
        <v>0</v>
      </c>
      <c r="AD17" s="55" t="str">
        <f>IF(U17=0,"入力",VLOOKUP(U17,$H$66:$M$82,6,FALSE))</f>
        <v>入力</v>
      </c>
      <c r="AE17" s="56">
        <v>0</v>
      </c>
      <c r="AF17" s="54">
        <v>0</v>
      </c>
      <c r="AG17" s="72" t="e">
        <f>CONCATENATE(V17,X17," ",0,Y17,Z17,AB17,AC17,AE17,AF17)</f>
        <v>#N/A</v>
      </c>
      <c r="AH17" s="50"/>
      <c r="AI17" s="73"/>
      <c r="AJ17" s="73"/>
      <c r="AK17" s="73"/>
      <c r="AL17" s="73">
        <f>COUNT($AM$16:AM17)</f>
        <v>0</v>
      </c>
      <c r="AM17" s="32" t="str">
        <f t="shared" ref="AM17:AM47" si="49">IF(E17="","",IF(F17=2,"",F17))</f>
        <v/>
      </c>
      <c r="AN17" s="73">
        <f>COUNT($AO$16:AO17)</f>
        <v>0</v>
      </c>
      <c r="AO17" s="32" t="str">
        <f>IF(E17="","",IF(F17=1,"",F17))</f>
        <v/>
      </c>
      <c r="AP17" s="32" t="str">
        <f>IF(AL16=AL17,"",AL17)</f>
        <v/>
      </c>
      <c r="AQ17" s="32" t="str">
        <f>IF(AN16=AN17,"",AN17)</f>
        <v/>
      </c>
      <c r="AR17" s="32" t="str">
        <f>IF($B17="","",IF(G17="","",G17))</f>
        <v/>
      </c>
      <c r="AS17" s="32" t="str">
        <f t="shared" ref="AS17:AS65" si="50">IF($B17="","",CONCATENATE($B17,$C17))</f>
        <v/>
      </c>
      <c r="AT17" s="32" t="str">
        <f>IF($B17="","",D17)</f>
        <v/>
      </c>
      <c r="AU17" s="32" t="str">
        <f>IF($H17="","",CONCATENATE(J17," ",VLOOKUP(I17,データ!$V$1:$W$15,2,FALSE)))</f>
        <v/>
      </c>
      <c r="AV17" s="32" t="str">
        <f>IF($H17="","",CONCATENATE("(",LEFT(T17,5),")"))</f>
        <v/>
      </c>
      <c r="AW17" s="32" t="str">
        <f t="shared" si="2"/>
        <v/>
      </c>
      <c r="AX17" s="32" t="str">
        <f>IF($U17="","",CONCATENATE(W17," ",VLOOKUP(V17,データ!$V$1:$W$15,2,FALSE)))</f>
        <v/>
      </c>
      <c r="AY17" s="32" t="str">
        <f t="shared" si="3"/>
        <v/>
      </c>
      <c r="AZ17" s="32" t="str">
        <f t="shared" ref="AZ17:AZ47" si="51">IF(BX17=TRUE,BY17,IF(BZ17=TRUE,CA17,IF(CB17=TRUE,CC17,IF(CD17=TRUE,CE17,IF(CF17=TRUE,CG17,IF(CJ17=TRUE,CK17,IF(CL17=TRUE,CM17,IF(CN17=TRUE,CO17,""))))))))</f>
        <v/>
      </c>
      <c r="BA17" s="32" t="str">
        <f t="shared" si="4"/>
        <v/>
      </c>
      <c r="BC17" s="32" t="str">
        <f t="shared" si="5"/>
        <v/>
      </c>
      <c r="BD17" s="32" t="str">
        <f t="shared" si="6"/>
        <v/>
      </c>
      <c r="BE17" s="32" t="b">
        <f t="shared" si="7"/>
        <v>0</v>
      </c>
      <c r="BF17" s="32" t="str">
        <f t="shared" si="8"/>
        <v>00種目を00入力00</v>
      </c>
      <c r="BG17" s="32" t="b">
        <f t="shared" si="9"/>
        <v>0</v>
      </c>
      <c r="BH17" s="32" t="str">
        <f t="shared" si="10"/>
        <v>0種目を00入力00</v>
      </c>
      <c r="BI17" s="32" t="b">
        <f t="shared" si="11"/>
        <v>0</v>
      </c>
      <c r="BJ17" s="32" t="str">
        <f t="shared" si="12"/>
        <v xml:space="preserve">  　00入力00</v>
      </c>
      <c r="BK17" s="32" t="b">
        <f t="shared" si="13"/>
        <v>0</v>
      </c>
      <c r="BL17" s="32" t="str">
        <f t="shared" si="14"/>
        <v>00種目を00</v>
      </c>
      <c r="BM17" s="32" t="b">
        <f t="shared" si="15"/>
        <v>0</v>
      </c>
      <c r="BN17" s="32" t="str">
        <f t="shared" si="16"/>
        <v xml:space="preserve"> 0種目を00</v>
      </c>
      <c r="BO17" s="32" t="b">
        <f t="shared" si="17"/>
        <v>0</v>
      </c>
      <c r="BP17" s="32" t="str">
        <f t="shared" si="18"/>
        <v xml:space="preserve"> 0種目を00</v>
      </c>
      <c r="BQ17" s="32" t="b">
        <f t="shared" si="19"/>
        <v>0</v>
      </c>
      <c r="BR17" s="32" t="str">
        <f t="shared" si="20"/>
        <v>0000点</v>
      </c>
      <c r="BS17" s="32" t="b">
        <f t="shared" si="21"/>
        <v>0</v>
      </c>
      <c r="BT17" s="32" t="str">
        <f t="shared" si="22"/>
        <v xml:space="preserve"> 000点</v>
      </c>
      <c r="BU17" s="32" t="b">
        <f t="shared" si="23"/>
        <v>0</v>
      </c>
      <c r="BV17" s="32" t="str">
        <f t="shared" si="24"/>
        <v xml:space="preserve">  00点</v>
      </c>
      <c r="BW17" s="32" t="b">
        <f>IF(AND(COUNTA($H17)=1,L17=0,M17=0,O17=0,P17=0,R17=0,S17=0),TRUE,IF(AND(COUNTA($H17)=1,L17=0,M17=0,O17=0,P17=0),TRUE,FALSE))</f>
        <v>0</v>
      </c>
      <c r="BX17" s="32" t="b">
        <f t="shared" si="25"/>
        <v>0</v>
      </c>
      <c r="BY17" s="32" t="str">
        <f t="shared" si="26"/>
        <v>00種目を00入力00</v>
      </c>
      <c r="BZ17" s="32" t="b">
        <f t="shared" si="27"/>
        <v>0</v>
      </c>
      <c r="CA17" s="32" t="str">
        <f t="shared" si="28"/>
        <v>0種目を00入力00</v>
      </c>
      <c r="CB17" s="32" t="b">
        <f t="shared" si="29"/>
        <v>0</v>
      </c>
      <c r="CC17" s="32" t="str">
        <f t="shared" si="30"/>
        <v xml:space="preserve">  　00入力00</v>
      </c>
      <c r="CD17" s="32" t="b">
        <f t="shared" si="31"/>
        <v>0</v>
      </c>
      <c r="CE17" s="32" t="str">
        <f t="shared" si="32"/>
        <v>00種目を00</v>
      </c>
      <c r="CF17" s="32" t="b">
        <f t="shared" si="33"/>
        <v>0</v>
      </c>
      <c r="CG17" s="32" t="str">
        <f t="shared" si="34"/>
        <v xml:space="preserve"> 0種目を00</v>
      </c>
      <c r="CH17" s="32" t="b">
        <f t="shared" si="35"/>
        <v>0</v>
      </c>
      <c r="CI17" s="32" t="str">
        <f t="shared" si="36"/>
        <v xml:space="preserve"> 0種目を00</v>
      </c>
      <c r="CJ17" s="32" t="b">
        <f t="shared" si="37"/>
        <v>0</v>
      </c>
      <c r="CK17" s="32" t="str">
        <f t="shared" si="38"/>
        <v>0000点</v>
      </c>
      <c r="CL17" s="32" t="b">
        <f t="shared" si="39"/>
        <v>0</v>
      </c>
      <c r="CM17" s="32" t="str">
        <f t="shared" si="40"/>
        <v xml:space="preserve"> 000点</v>
      </c>
      <c r="CN17" s="32" t="b">
        <f t="shared" si="41"/>
        <v>0</v>
      </c>
      <c r="CO17" s="32" t="str">
        <f t="shared" si="42"/>
        <v xml:space="preserve">  00点</v>
      </c>
      <c r="CP17" s="32" t="b">
        <f t="shared" ref="CP17:CP48" si="52">AND(COUNTA(U17)=1,Y17=0,Z17=0,AB17=0,AC17=0,AE17=0,AF17=0)</f>
        <v>0</v>
      </c>
      <c r="CQ17" s="32" t="str">
        <f t="shared" si="43"/>
        <v/>
      </c>
      <c r="CR17" s="32" t="str">
        <f t="shared" si="44"/>
        <v/>
      </c>
      <c r="CS17" s="32" t="str">
        <f t="shared" si="45"/>
        <v/>
      </c>
      <c r="CT17" s="32" t="str">
        <f t="shared" ref="CT17:CT65" si="53">IF(AO17=2,IF(AY17="","",MID(AY17,2,5)),"")</f>
        <v/>
      </c>
      <c r="CU17" s="32" t="str">
        <f t="shared" si="46"/>
        <v/>
      </c>
      <c r="CV17" s="32" t="str">
        <f t="shared" ref="CV17:CV65" si="54">IF(AM17="","",IF(AH17=$AH$66,1,""))</f>
        <v/>
      </c>
      <c r="CW17" s="32" t="str">
        <f t="shared" si="47"/>
        <v/>
      </c>
      <c r="CX17" s="32" t="str">
        <f t="shared" ref="CX17:CX65" si="55">IF(AO17="","",IF(AH17=$AH$66,1,""))</f>
        <v/>
      </c>
      <c r="CY17" s="32" t="s">
        <v>1079</v>
      </c>
      <c r="CZ17" s="32" t="s">
        <v>1085</v>
      </c>
    </row>
    <row r="18" spans="1:104">
      <c r="A18" s="65">
        <v>3</v>
      </c>
      <c r="B18" s="74"/>
      <c r="C18" s="74"/>
      <c r="D18" s="74"/>
      <c r="E18" s="75"/>
      <c r="F18" s="72" t="e">
        <f>VLOOKUP(E18,データ!D:E,2,FALSE)</f>
        <v>#N/A</v>
      </c>
      <c r="G18" s="183"/>
      <c r="H18" s="151"/>
      <c r="I18" s="72" t="e">
        <f>VLOOKUP(H18,データ!J:K,2,FALSE)</f>
        <v>#N/A</v>
      </c>
      <c r="J18" s="75"/>
      <c r="K18" s="72" t="e">
        <f>VLOOKUP(J18,データ!G:H,2,FALSE)</f>
        <v>#N/A</v>
      </c>
      <c r="L18" s="167">
        <v>0</v>
      </c>
      <c r="M18" s="168">
        <v>0</v>
      </c>
      <c r="N18" s="55" t="str">
        <f t="shared" ref="N18:N65" si="56">IF(H18=0,"種目を",VLOOKUP(H18,$H$66:$L$82,5,FALSE))</f>
        <v>種目を</v>
      </c>
      <c r="O18" s="169">
        <v>0</v>
      </c>
      <c r="P18" s="168">
        <v>0</v>
      </c>
      <c r="Q18" s="55" t="str">
        <f t="shared" ref="Q18:Q65" si="57">IF(H18=0,"入力",VLOOKUP(H18,$H$66:$M$82,6,FALSE))</f>
        <v>入力</v>
      </c>
      <c r="R18" s="170">
        <v>0</v>
      </c>
      <c r="S18" s="171">
        <v>0</v>
      </c>
      <c r="T18" s="72" t="e">
        <f>CONCATENATE(I18,K18," ",0,L18,M18,O18,P18,R18,S18)</f>
        <v>#N/A</v>
      </c>
      <c r="U18" s="151"/>
      <c r="V18" s="72" t="e">
        <f>VLOOKUP(U18,データ!J:K,2,FALSE)</f>
        <v>#N/A</v>
      </c>
      <c r="W18" s="151"/>
      <c r="X18" s="72" t="e">
        <f>VLOOKUP(W18,データ!G:H,2,0)</f>
        <v>#N/A</v>
      </c>
      <c r="Y18" s="77">
        <v>0</v>
      </c>
      <c r="Z18" s="78">
        <v>0</v>
      </c>
      <c r="AA18" s="55" t="str">
        <f t="shared" si="48"/>
        <v>種目を</v>
      </c>
      <c r="AB18" s="169">
        <v>0</v>
      </c>
      <c r="AC18" s="168">
        <v>0</v>
      </c>
      <c r="AD18" s="55" t="str">
        <f t="shared" ref="AD18:AD65" si="58">IF(U18=0,"入力",VLOOKUP(U18,$H$66:$M$82,6,FALSE))</f>
        <v>入力</v>
      </c>
      <c r="AE18" s="170">
        <v>0</v>
      </c>
      <c r="AF18" s="171">
        <v>0</v>
      </c>
      <c r="AG18" s="72" t="e">
        <f t="shared" ref="AG18:AG65" si="59">CONCATENATE(V18,X18," ",0,Y18,Z18,AB18,AC18,AE18,AF18)</f>
        <v>#N/A</v>
      </c>
      <c r="AH18" s="155"/>
      <c r="AI18" s="73"/>
      <c r="AJ18" s="73"/>
      <c r="AK18" s="73"/>
      <c r="AL18" s="73">
        <f>COUNT($AM$16:AM18)</f>
        <v>0</v>
      </c>
      <c r="AM18" s="32" t="str">
        <f t="shared" si="49"/>
        <v/>
      </c>
      <c r="AN18" s="73">
        <f>COUNT($AO$16:AO18)</f>
        <v>0</v>
      </c>
      <c r="AO18" s="32" t="str">
        <f t="shared" ref="AO18:AO65" si="60">IF(E18="","",IF(F18=1,"",F18))</f>
        <v/>
      </c>
      <c r="AP18" s="32" t="str">
        <f>IF(AL17=AL18,"",AL18)</f>
        <v/>
      </c>
      <c r="AQ18" s="32" t="str">
        <f t="shared" ref="AQ18:AQ65" si="61">IF(AN17=AN18,"",AN18)</f>
        <v/>
      </c>
      <c r="AR18" s="32" t="str">
        <f>IF($B18="","",IF(G18="","",G18))</f>
        <v/>
      </c>
      <c r="AS18" s="32" t="str">
        <f t="shared" si="50"/>
        <v/>
      </c>
      <c r="AT18" s="32" t="str">
        <f>IF($B18="","",D18)</f>
        <v/>
      </c>
      <c r="AU18" s="32" t="str">
        <f>IF($H18="","",CONCATENATE(J18," ",VLOOKUP(I18,データ!$V$1:$W$15,2,FALSE)))</f>
        <v/>
      </c>
      <c r="AV18" s="32" t="str">
        <f t="shared" ref="AV18:AV65" si="62">IF($H18="","",CONCATENATE("(",LEFT(T18,5),")"))</f>
        <v/>
      </c>
      <c r="AW18" s="32" t="str">
        <f t="shared" si="2"/>
        <v/>
      </c>
      <c r="AX18" s="32" t="str">
        <f>IF($U18="","",CONCATENATE(W18," ",VLOOKUP(V18,データ!$V$1:$W$15,2,FALSE)))</f>
        <v/>
      </c>
      <c r="AY18" s="32" t="str">
        <f t="shared" si="3"/>
        <v/>
      </c>
      <c r="AZ18" s="32" t="str">
        <f t="shared" si="51"/>
        <v/>
      </c>
      <c r="BA18" s="32" t="str">
        <f t="shared" si="4"/>
        <v/>
      </c>
      <c r="BC18" s="32" t="str">
        <f t="shared" si="5"/>
        <v/>
      </c>
      <c r="BD18" s="32" t="str">
        <f t="shared" si="6"/>
        <v/>
      </c>
      <c r="BE18" s="32" t="b">
        <f t="shared" si="7"/>
        <v>0</v>
      </c>
      <c r="BF18" s="32" t="str">
        <f t="shared" si="8"/>
        <v>00種目を00入力00</v>
      </c>
      <c r="BG18" s="32" t="b">
        <f t="shared" si="9"/>
        <v>0</v>
      </c>
      <c r="BH18" s="32" t="str">
        <f t="shared" si="10"/>
        <v>0種目を00入力00</v>
      </c>
      <c r="BI18" s="32" t="b">
        <f t="shared" si="11"/>
        <v>0</v>
      </c>
      <c r="BJ18" s="32" t="str">
        <f t="shared" si="12"/>
        <v xml:space="preserve">  　00入力00</v>
      </c>
      <c r="BK18" s="32" t="b">
        <f t="shared" si="13"/>
        <v>0</v>
      </c>
      <c r="BL18" s="32" t="str">
        <f t="shared" si="14"/>
        <v>00種目を00</v>
      </c>
      <c r="BM18" s="32" t="b">
        <f t="shared" si="15"/>
        <v>0</v>
      </c>
      <c r="BN18" s="32" t="str">
        <f t="shared" si="16"/>
        <v xml:space="preserve"> 0種目を00</v>
      </c>
      <c r="BO18" s="32" t="b">
        <f t="shared" si="17"/>
        <v>0</v>
      </c>
      <c r="BP18" s="32" t="str">
        <f t="shared" si="18"/>
        <v xml:space="preserve"> 0種目を00</v>
      </c>
      <c r="BQ18" s="32" t="b">
        <f t="shared" si="19"/>
        <v>0</v>
      </c>
      <c r="BR18" s="32" t="str">
        <f t="shared" si="20"/>
        <v>0000点</v>
      </c>
      <c r="BS18" s="32" t="b">
        <f t="shared" si="21"/>
        <v>0</v>
      </c>
      <c r="BT18" s="32" t="str">
        <f t="shared" si="22"/>
        <v xml:space="preserve"> 000点</v>
      </c>
      <c r="BU18" s="32" t="b">
        <f t="shared" si="23"/>
        <v>0</v>
      </c>
      <c r="BV18" s="32" t="str">
        <f t="shared" si="24"/>
        <v xml:space="preserve">  00点</v>
      </c>
      <c r="BW18" s="32" t="b">
        <f t="shared" ref="BW18:BW65" si="63">AND(COUNTA($H18)=1,L18=0,M18=0,O18=0,P18=0,R18=0,S18=0)</f>
        <v>0</v>
      </c>
      <c r="BX18" s="32" t="b">
        <f t="shared" si="25"/>
        <v>0</v>
      </c>
      <c r="BY18" s="32" t="str">
        <f t="shared" si="26"/>
        <v>00種目を00入力00</v>
      </c>
      <c r="BZ18" s="32" t="b">
        <f t="shared" si="27"/>
        <v>0</v>
      </c>
      <c r="CA18" s="32" t="str">
        <f t="shared" si="28"/>
        <v>0種目を00入力00</v>
      </c>
      <c r="CB18" s="32" t="b">
        <f t="shared" si="29"/>
        <v>0</v>
      </c>
      <c r="CC18" s="32" t="str">
        <f t="shared" si="30"/>
        <v xml:space="preserve">  　00入力00</v>
      </c>
      <c r="CD18" s="32" t="b">
        <f t="shared" si="31"/>
        <v>0</v>
      </c>
      <c r="CE18" s="32" t="str">
        <f t="shared" si="32"/>
        <v>00種目を00</v>
      </c>
      <c r="CF18" s="32" t="b">
        <f t="shared" si="33"/>
        <v>0</v>
      </c>
      <c r="CG18" s="32" t="str">
        <f t="shared" si="34"/>
        <v xml:space="preserve"> 0種目を00</v>
      </c>
      <c r="CH18" s="32" t="b">
        <f t="shared" si="35"/>
        <v>0</v>
      </c>
      <c r="CI18" s="32" t="str">
        <f t="shared" si="36"/>
        <v xml:space="preserve"> 0種目を00</v>
      </c>
      <c r="CJ18" s="32" t="b">
        <f t="shared" si="37"/>
        <v>0</v>
      </c>
      <c r="CK18" s="32" t="str">
        <f t="shared" si="38"/>
        <v>0000点</v>
      </c>
      <c r="CL18" s="32" t="b">
        <f t="shared" si="39"/>
        <v>0</v>
      </c>
      <c r="CM18" s="32" t="str">
        <f t="shared" si="40"/>
        <v xml:space="preserve"> 000点</v>
      </c>
      <c r="CN18" s="32" t="b">
        <f t="shared" si="41"/>
        <v>0</v>
      </c>
      <c r="CO18" s="32" t="str">
        <f t="shared" si="42"/>
        <v xml:space="preserve">  00点</v>
      </c>
      <c r="CP18" s="32" t="b">
        <f t="shared" si="52"/>
        <v>0</v>
      </c>
      <c r="CQ18" s="32" t="str">
        <f t="shared" si="43"/>
        <v/>
      </c>
      <c r="CR18" s="32" t="str">
        <f t="shared" si="44"/>
        <v/>
      </c>
      <c r="CS18" s="32" t="str">
        <f t="shared" si="45"/>
        <v/>
      </c>
      <c r="CT18" s="32" t="str">
        <f t="shared" si="53"/>
        <v/>
      </c>
      <c r="CU18" s="32" t="str">
        <f t="shared" si="46"/>
        <v/>
      </c>
      <c r="CV18" s="32" t="str">
        <f t="shared" si="54"/>
        <v/>
      </c>
      <c r="CW18" s="32" t="str">
        <f t="shared" si="47"/>
        <v/>
      </c>
      <c r="CX18" s="32" t="str">
        <f t="shared" si="55"/>
        <v/>
      </c>
      <c r="CY18" s="32" t="s">
        <v>1080</v>
      </c>
      <c r="CZ18" s="32" t="s">
        <v>1086</v>
      </c>
    </row>
    <row r="19" spans="1:104">
      <c r="A19" s="65">
        <v>4</v>
      </c>
      <c r="B19" s="66"/>
      <c r="C19" s="66"/>
      <c r="D19" s="74"/>
      <c r="E19" s="151"/>
      <c r="F19" s="72" t="e">
        <f>VLOOKUP(E19,データ!D:E,2,FALSE)</f>
        <v>#N/A</v>
      </c>
      <c r="G19" s="76"/>
      <c r="H19" s="151"/>
      <c r="I19" s="72" t="e">
        <f>VLOOKUP(H19,データ!J:K,2,FALSE)</f>
        <v>#N/A</v>
      </c>
      <c r="J19" s="151"/>
      <c r="K19" s="72" t="e">
        <f>VLOOKUP(J19,データ!G:H,2,FALSE)</f>
        <v>#N/A</v>
      </c>
      <c r="L19" s="167">
        <v>0</v>
      </c>
      <c r="M19" s="168">
        <v>0</v>
      </c>
      <c r="N19" s="55" t="str">
        <f t="shared" si="56"/>
        <v>種目を</v>
      </c>
      <c r="O19" s="169">
        <v>0</v>
      </c>
      <c r="P19" s="168">
        <v>0</v>
      </c>
      <c r="Q19" s="55" t="str">
        <f t="shared" si="57"/>
        <v>入力</v>
      </c>
      <c r="R19" s="170">
        <v>0</v>
      </c>
      <c r="S19" s="171">
        <v>0</v>
      </c>
      <c r="T19" s="72" t="e">
        <f t="shared" ref="T19:T65" si="64">CONCATENATE(I19,K19," ",0,L19,M19,O19,P19,R19,S19)</f>
        <v>#N/A</v>
      </c>
      <c r="U19" s="151"/>
      <c r="V19" s="72" t="e">
        <f>VLOOKUP(U19,データ!J:K,2,FALSE)</f>
        <v>#N/A</v>
      </c>
      <c r="W19" s="151"/>
      <c r="X19" s="72" t="e">
        <f>VLOOKUP(W19,データ!G:H,2,0)</f>
        <v>#N/A</v>
      </c>
      <c r="Y19" s="77">
        <v>0</v>
      </c>
      <c r="Z19" s="78">
        <v>0</v>
      </c>
      <c r="AA19" s="55" t="str">
        <f t="shared" si="48"/>
        <v>種目を</v>
      </c>
      <c r="AB19" s="169">
        <v>0</v>
      </c>
      <c r="AC19" s="168">
        <v>0</v>
      </c>
      <c r="AD19" s="55" t="str">
        <f t="shared" si="58"/>
        <v>入力</v>
      </c>
      <c r="AE19" s="170">
        <v>0</v>
      </c>
      <c r="AF19" s="171">
        <v>0</v>
      </c>
      <c r="AG19" s="72" t="e">
        <f t="shared" si="59"/>
        <v>#N/A</v>
      </c>
      <c r="AH19" s="155"/>
      <c r="AI19" s="73"/>
      <c r="AJ19" s="73"/>
      <c r="AK19" s="73"/>
      <c r="AL19" s="73">
        <f>COUNT($AM$16:AM19)</f>
        <v>0</v>
      </c>
      <c r="AM19" s="32" t="str">
        <f t="shared" si="49"/>
        <v/>
      </c>
      <c r="AN19" s="73">
        <f>COUNT($AO$16:AO19)</f>
        <v>0</v>
      </c>
      <c r="AO19" s="32" t="str">
        <f t="shared" si="60"/>
        <v/>
      </c>
      <c r="AP19" s="32" t="str">
        <f t="shared" ref="AP19:AP65" si="65">IF(AL18=AL19,"",AL19)</f>
        <v/>
      </c>
      <c r="AQ19" s="32" t="str">
        <f t="shared" si="61"/>
        <v/>
      </c>
      <c r="AR19" s="32" t="str">
        <f>IF($B19="","",IF(G19="","",G19))</f>
        <v/>
      </c>
      <c r="AS19" s="32" t="str">
        <f t="shared" si="50"/>
        <v/>
      </c>
      <c r="AT19" s="32" t="str">
        <f>IF($B19="","",D19)</f>
        <v/>
      </c>
      <c r="AU19" s="32" t="str">
        <f>IF($H19="","",CONCATENATE(J19," ",VLOOKUP(I19,データ!$V$1:$W$15,2,FALSE)))</f>
        <v/>
      </c>
      <c r="AV19" s="32" t="str">
        <f t="shared" si="62"/>
        <v/>
      </c>
      <c r="AW19" s="32" t="str">
        <f>IF(BE19,BF19,IF(BG19,BH19,IF(BI19,BJ19,IF(BK19,BL19,IF(BM19,BN19,IF(BQ19,BR19,IF(BS19,BT19,IF(BU19,BV19,IF(BO19,BP19,IF(BW19,"記録なし",""))))))))))</f>
        <v/>
      </c>
      <c r="AX19" s="32" t="str">
        <f>IF($U19="","",CONCATENATE(W19," ",VLOOKUP(V19,データ!$V$1:$W$15,2,FALSE)))</f>
        <v/>
      </c>
      <c r="AY19" s="32" t="str">
        <f t="shared" si="3"/>
        <v/>
      </c>
      <c r="AZ19" s="32" t="str">
        <f t="shared" si="51"/>
        <v/>
      </c>
      <c r="BA19" s="32" t="str">
        <f t="shared" si="4"/>
        <v/>
      </c>
      <c r="BC19" s="32" t="str">
        <f t="shared" si="5"/>
        <v/>
      </c>
      <c r="BD19" s="32" t="str">
        <f t="shared" si="6"/>
        <v/>
      </c>
      <c r="BE19" s="32" t="b">
        <f t="shared" si="7"/>
        <v>0</v>
      </c>
      <c r="BF19" s="32" t="str">
        <f t="shared" si="8"/>
        <v>00種目を00入力00</v>
      </c>
      <c r="BG19" s="32" t="b">
        <f t="shared" si="9"/>
        <v>0</v>
      </c>
      <c r="BH19" s="32" t="str">
        <f t="shared" si="10"/>
        <v>0種目を00入力00</v>
      </c>
      <c r="BI19" s="32" t="b">
        <f t="shared" si="11"/>
        <v>0</v>
      </c>
      <c r="BJ19" s="32" t="str">
        <f t="shared" si="12"/>
        <v xml:space="preserve">  　00入力00</v>
      </c>
      <c r="BK19" s="32" t="b">
        <f t="shared" si="13"/>
        <v>0</v>
      </c>
      <c r="BL19" s="32" t="str">
        <f t="shared" si="14"/>
        <v>00種目を00</v>
      </c>
      <c r="BM19" s="32" t="b">
        <f t="shared" si="15"/>
        <v>0</v>
      </c>
      <c r="BN19" s="32" t="str">
        <f t="shared" si="16"/>
        <v xml:space="preserve"> 0種目を00</v>
      </c>
      <c r="BO19" s="32" t="b">
        <f t="shared" si="17"/>
        <v>0</v>
      </c>
      <c r="BP19" s="32" t="str">
        <f t="shared" si="18"/>
        <v xml:space="preserve"> 0種目を00</v>
      </c>
      <c r="BQ19" s="32" t="b">
        <f t="shared" si="19"/>
        <v>0</v>
      </c>
      <c r="BR19" s="32" t="str">
        <f t="shared" si="20"/>
        <v>0000点</v>
      </c>
      <c r="BS19" s="32" t="b">
        <f t="shared" si="21"/>
        <v>0</v>
      </c>
      <c r="BT19" s="32" t="str">
        <f t="shared" si="22"/>
        <v xml:space="preserve"> 000点</v>
      </c>
      <c r="BU19" s="32" t="b">
        <f t="shared" si="23"/>
        <v>0</v>
      </c>
      <c r="BV19" s="32" t="str">
        <f t="shared" si="24"/>
        <v xml:space="preserve">  00点</v>
      </c>
      <c r="BW19" s="32" t="b">
        <f t="shared" si="63"/>
        <v>0</v>
      </c>
      <c r="BX19" s="32" t="b">
        <f t="shared" si="25"/>
        <v>0</v>
      </c>
      <c r="BY19" s="32" t="str">
        <f t="shared" si="26"/>
        <v>00種目を00入力00</v>
      </c>
      <c r="BZ19" s="32" t="b">
        <f t="shared" si="27"/>
        <v>0</v>
      </c>
      <c r="CA19" s="32" t="str">
        <f t="shared" si="28"/>
        <v>0種目を00入力00</v>
      </c>
      <c r="CB19" s="32" t="b">
        <f t="shared" si="29"/>
        <v>0</v>
      </c>
      <c r="CC19" s="32" t="str">
        <f t="shared" si="30"/>
        <v xml:space="preserve">  　00入力00</v>
      </c>
      <c r="CD19" s="32" t="b">
        <f t="shared" si="31"/>
        <v>0</v>
      </c>
      <c r="CE19" s="32" t="str">
        <f t="shared" si="32"/>
        <v>00種目を00</v>
      </c>
      <c r="CF19" s="32" t="b">
        <f t="shared" si="33"/>
        <v>0</v>
      </c>
      <c r="CG19" s="32" t="str">
        <f t="shared" si="34"/>
        <v xml:space="preserve"> 0種目を00</v>
      </c>
      <c r="CH19" s="32" t="b">
        <f t="shared" si="35"/>
        <v>0</v>
      </c>
      <c r="CI19" s="32" t="str">
        <f t="shared" si="36"/>
        <v xml:space="preserve"> 0種目を00</v>
      </c>
      <c r="CJ19" s="32" t="b">
        <f t="shared" si="37"/>
        <v>0</v>
      </c>
      <c r="CK19" s="32" t="str">
        <f t="shared" si="38"/>
        <v>0000点</v>
      </c>
      <c r="CL19" s="32" t="b">
        <f t="shared" si="39"/>
        <v>0</v>
      </c>
      <c r="CM19" s="32" t="str">
        <f t="shared" si="40"/>
        <v xml:space="preserve"> 000点</v>
      </c>
      <c r="CN19" s="32" t="b">
        <f t="shared" si="41"/>
        <v>0</v>
      </c>
      <c r="CO19" s="32" t="str">
        <f t="shared" si="42"/>
        <v xml:space="preserve">  00点</v>
      </c>
      <c r="CP19" s="32" t="b">
        <f t="shared" si="52"/>
        <v>0</v>
      </c>
      <c r="CQ19" s="32" t="str">
        <f t="shared" si="43"/>
        <v/>
      </c>
      <c r="CR19" s="32" t="str">
        <f t="shared" si="44"/>
        <v/>
      </c>
      <c r="CS19" s="32" t="str">
        <f t="shared" si="45"/>
        <v/>
      </c>
      <c r="CT19" s="32" t="str">
        <f t="shared" si="53"/>
        <v/>
      </c>
      <c r="CU19" s="32" t="str">
        <f t="shared" si="46"/>
        <v/>
      </c>
      <c r="CV19" s="32" t="str">
        <f t="shared" si="54"/>
        <v/>
      </c>
      <c r="CW19" s="32" t="str">
        <f t="shared" si="47"/>
        <v/>
      </c>
      <c r="CX19" s="32" t="str">
        <f t="shared" si="55"/>
        <v/>
      </c>
      <c r="CY19" s="32" t="s">
        <v>1081</v>
      </c>
      <c r="CZ19" s="32" t="s">
        <v>1087</v>
      </c>
    </row>
    <row r="20" spans="1:104" ht="14.25" customHeight="1">
      <c r="A20" s="65">
        <v>5</v>
      </c>
      <c r="B20" s="74"/>
      <c r="C20" s="74"/>
      <c r="D20" s="74"/>
      <c r="E20" s="151"/>
      <c r="F20" s="72" t="e">
        <f>VLOOKUP(E20,データ!D:E,2,FALSE)</f>
        <v>#N/A</v>
      </c>
      <c r="G20" s="183"/>
      <c r="H20" s="151"/>
      <c r="I20" s="72" t="e">
        <f>VLOOKUP(H20,データ!J:K,2,FALSE)</f>
        <v>#N/A</v>
      </c>
      <c r="J20" s="151"/>
      <c r="K20" s="72" t="e">
        <f>VLOOKUP(J20,データ!G:H,2,FALSE)</f>
        <v>#N/A</v>
      </c>
      <c r="L20" s="167">
        <v>0</v>
      </c>
      <c r="M20" s="168">
        <v>0</v>
      </c>
      <c r="N20" s="55" t="str">
        <f t="shared" si="56"/>
        <v>種目を</v>
      </c>
      <c r="O20" s="169">
        <v>0</v>
      </c>
      <c r="P20" s="168">
        <v>0</v>
      </c>
      <c r="Q20" s="55" t="str">
        <f t="shared" si="57"/>
        <v>入力</v>
      </c>
      <c r="R20" s="170">
        <v>0</v>
      </c>
      <c r="S20" s="171">
        <v>0</v>
      </c>
      <c r="T20" s="72" t="e">
        <f t="shared" si="64"/>
        <v>#N/A</v>
      </c>
      <c r="U20" s="151"/>
      <c r="V20" s="72" t="e">
        <f>VLOOKUP(U20,データ!J:K,2,FALSE)</f>
        <v>#N/A</v>
      </c>
      <c r="W20" s="151"/>
      <c r="X20" s="72" t="e">
        <f>VLOOKUP(W20,データ!G:H,2,0)</f>
        <v>#N/A</v>
      </c>
      <c r="Y20" s="167">
        <v>0</v>
      </c>
      <c r="Z20" s="168">
        <v>0</v>
      </c>
      <c r="AA20" s="55" t="str">
        <f t="shared" si="48"/>
        <v>種目を</v>
      </c>
      <c r="AB20" s="169">
        <v>0</v>
      </c>
      <c r="AC20" s="168">
        <v>0</v>
      </c>
      <c r="AD20" s="55" t="str">
        <f t="shared" si="58"/>
        <v>入力</v>
      </c>
      <c r="AE20" s="170">
        <v>0</v>
      </c>
      <c r="AF20" s="171">
        <v>0</v>
      </c>
      <c r="AG20" s="72" t="e">
        <f t="shared" si="59"/>
        <v>#N/A</v>
      </c>
      <c r="AH20" s="155"/>
      <c r="AI20" s="73"/>
      <c r="AJ20" s="73"/>
      <c r="AK20" s="73"/>
      <c r="AL20" s="73">
        <f>COUNT($AM$16:AM20)</f>
        <v>0</v>
      </c>
      <c r="AM20" s="32" t="str">
        <f t="shared" si="49"/>
        <v/>
      </c>
      <c r="AN20" s="73">
        <f>COUNT($AO$16:AO20)</f>
        <v>0</v>
      </c>
      <c r="AO20" s="32" t="str">
        <f t="shared" si="60"/>
        <v/>
      </c>
      <c r="AP20" s="32" t="str">
        <f t="shared" si="65"/>
        <v/>
      </c>
      <c r="AQ20" s="32" t="str">
        <f t="shared" si="61"/>
        <v/>
      </c>
      <c r="AR20" s="32" t="str">
        <f t="shared" ref="AR20:AR62" si="66">IF($B20="","",IF(G20="","",G20))</f>
        <v/>
      </c>
      <c r="AS20" s="32" t="str">
        <f t="shared" si="50"/>
        <v/>
      </c>
      <c r="AT20" s="32" t="str">
        <f t="shared" ref="AT20:AT62" si="67">IF($B20="","",D20)</f>
        <v/>
      </c>
      <c r="AU20" s="32" t="str">
        <f>IF($H20="","",CONCATENATE(J20," ",VLOOKUP(I20,データ!$V$1:$W$15,2,FALSE)))</f>
        <v/>
      </c>
      <c r="AV20" s="32" t="str">
        <f t="shared" si="62"/>
        <v/>
      </c>
      <c r="AW20" s="32" t="str">
        <f t="shared" ref="AW20:AW65" si="68">IF(BE20,BF20,IF(BG20,BH20,IF(BI20,BJ20,IF(BK20,BL20,IF(BM20,BN20,IF(BQ20,BR20,IF(BS20,BT20,IF(BU20,BV20,IF(BO20,BP20,IF(BW20,"記録なし",""))))))))))</f>
        <v/>
      </c>
      <c r="AX20" s="32" t="str">
        <f>IF($U20="","",CONCATENATE(W20," ",VLOOKUP(V20,データ!$V$1:$W$15,2,FALSE)))</f>
        <v/>
      </c>
      <c r="AY20" s="32" t="str">
        <f t="shared" si="3"/>
        <v/>
      </c>
      <c r="AZ20" s="32" t="str">
        <f t="shared" si="51"/>
        <v/>
      </c>
      <c r="BA20" s="32" t="str">
        <f t="shared" si="4"/>
        <v/>
      </c>
      <c r="BC20" s="32" t="str">
        <f t="shared" si="5"/>
        <v/>
      </c>
      <c r="BD20" s="32" t="str">
        <f t="shared" si="6"/>
        <v/>
      </c>
      <c r="BE20" s="32" t="b">
        <f t="shared" si="7"/>
        <v>0</v>
      </c>
      <c r="BF20" s="32" t="str">
        <f t="shared" si="8"/>
        <v>00種目を00入力00</v>
      </c>
      <c r="BG20" s="32" t="b">
        <f t="shared" si="9"/>
        <v>0</v>
      </c>
      <c r="BH20" s="32" t="str">
        <f t="shared" si="10"/>
        <v>0種目を00入力00</v>
      </c>
      <c r="BI20" s="32" t="b">
        <f t="shared" si="11"/>
        <v>0</v>
      </c>
      <c r="BJ20" s="32" t="str">
        <f t="shared" si="12"/>
        <v xml:space="preserve">  　00入力00</v>
      </c>
      <c r="BK20" s="32" t="b">
        <f t="shared" si="13"/>
        <v>0</v>
      </c>
      <c r="BL20" s="32" t="str">
        <f t="shared" si="14"/>
        <v>00種目を00</v>
      </c>
      <c r="BM20" s="32" t="b">
        <f t="shared" si="15"/>
        <v>0</v>
      </c>
      <c r="BN20" s="32" t="str">
        <f t="shared" si="16"/>
        <v xml:space="preserve"> 0種目を00</v>
      </c>
      <c r="BO20" s="32" t="b">
        <f t="shared" si="17"/>
        <v>0</v>
      </c>
      <c r="BP20" s="32" t="str">
        <f t="shared" si="18"/>
        <v xml:space="preserve"> 0種目を00</v>
      </c>
      <c r="BQ20" s="32" t="b">
        <f t="shared" si="19"/>
        <v>0</v>
      </c>
      <c r="BR20" s="32" t="str">
        <f t="shared" si="20"/>
        <v>0000点</v>
      </c>
      <c r="BS20" s="32" t="b">
        <f t="shared" si="21"/>
        <v>0</v>
      </c>
      <c r="BT20" s="32" t="str">
        <f t="shared" si="22"/>
        <v xml:space="preserve"> 000点</v>
      </c>
      <c r="BU20" s="32" t="b">
        <f t="shared" si="23"/>
        <v>0</v>
      </c>
      <c r="BV20" s="32" t="str">
        <f t="shared" si="24"/>
        <v xml:space="preserve">  00点</v>
      </c>
      <c r="BW20" s="32" t="b">
        <f t="shared" si="63"/>
        <v>0</v>
      </c>
      <c r="BX20" s="32" t="b">
        <f t="shared" si="25"/>
        <v>0</v>
      </c>
      <c r="BY20" s="32" t="str">
        <f t="shared" si="26"/>
        <v>00種目を00入力00</v>
      </c>
      <c r="BZ20" s="32" t="b">
        <f t="shared" si="27"/>
        <v>0</v>
      </c>
      <c r="CA20" s="32" t="str">
        <f t="shared" si="28"/>
        <v>0種目を00入力00</v>
      </c>
      <c r="CB20" s="32" t="b">
        <f t="shared" si="29"/>
        <v>0</v>
      </c>
      <c r="CC20" s="32" t="str">
        <f t="shared" si="30"/>
        <v xml:space="preserve">  　00入力00</v>
      </c>
      <c r="CD20" s="32" t="b">
        <f t="shared" si="31"/>
        <v>0</v>
      </c>
      <c r="CE20" s="32" t="str">
        <f t="shared" si="32"/>
        <v>00種目を00</v>
      </c>
      <c r="CF20" s="32" t="b">
        <f t="shared" si="33"/>
        <v>0</v>
      </c>
      <c r="CG20" s="32" t="str">
        <f t="shared" si="34"/>
        <v xml:space="preserve"> 0種目を00</v>
      </c>
      <c r="CH20" s="32" t="b">
        <f t="shared" si="35"/>
        <v>0</v>
      </c>
      <c r="CI20" s="32" t="str">
        <f t="shared" si="36"/>
        <v xml:space="preserve"> 0種目を00</v>
      </c>
      <c r="CJ20" s="32" t="b">
        <f t="shared" si="37"/>
        <v>0</v>
      </c>
      <c r="CK20" s="32" t="str">
        <f t="shared" si="38"/>
        <v>0000点</v>
      </c>
      <c r="CL20" s="32" t="b">
        <f t="shared" si="39"/>
        <v>0</v>
      </c>
      <c r="CM20" s="32" t="str">
        <f t="shared" si="40"/>
        <v xml:space="preserve"> 000点</v>
      </c>
      <c r="CN20" s="32" t="b">
        <f t="shared" si="41"/>
        <v>0</v>
      </c>
      <c r="CO20" s="32" t="str">
        <f t="shared" si="42"/>
        <v xml:space="preserve">  00点</v>
      </c>
      <c r="CP20" s="32" t="b">
        <f t="shared" si="52"/>
        <v>0</v>
      </c>
      <c r="CQ20" s="32" t="str">
        <f t="shared" si="43"/>
        <v/>
      </c>
      <c r="CR20" s="32" t="str">
        <f t="shared" si="44"/>
        <v/>
      </c>
      <c r="CS20" s="32" t="str">
        <f t="shared" si="45"/>
        <v/>
      </c>
      <c r="CT20" s="32" t="str">
        <f t="shared" si="53"/>
        <v/>
      </c>
      <c r="CU20" s="32" t="str">
        <f t="shared" si="46"/>
        <v/>
      </c>
      <c r="CV20" s="32" t="str">
        <f t="shared" si="54"/>
        <v/>
      </c>
      <c r="CW20" s="32" t="str">
        <f t="shared" si="47"/>
        <v/>
      </c>
      <c r="CX20" s="32" t="str">
        <f t="shared" si="55"/>
        <v/>
      </c>
      <c r="CY20" s="32" t="s">
        <v>1082</v>
      </c>
      <c r="CZ20" s="32" t="s">
        <v>1088</v>
      </c>
    </row>
    <row r="21" spans="1:104" ht="15" customHeight="1">
      <c r="A21" s="65">
        <v>6</v>
      </c>
      <c r="B21" s="74"/>
      <c r="C21" s="74"/>
      <c r="D21" s="74"/>
      <c r="E21" s="151"/>
      <c r="F21" s="72" t="e">
        <f>VLOOKUP(E21,データ!D:E,2,FALSE)</f>
        <v>#N/A</v>
      </c>
      <c r="G21" s="76"/>
      <c r="H21" s="151"/>
      <c r="I21" s="72" t="e">
        <f>VLOOKUP(H21,データ!J:K,2,FALSE)</f>
        <v>#N/A</v>
      </c>
      <c r="J21" s="151"/>
      <c r="K21" s="72" t="e">
        <f>VLOOKUP(J21,データ!G:H,2,FALSE)</f>
        <v>#N/A</v>
      </c>
      <c r="L21" s="167">
        <v>0</v>
      </c>
      <c r="M21" s="168">
        <v>0</v>
      </c>
      <c r="N21" s="55" t="str">
        <f t="shared" si="56"/>
        <v>種目を</v>
      </c>
      <c r="O21" s="169">
        <v>0</v>
      </c>
      <c r="P21" s="168">
        <v>0</v>
      </c>
      <c r="Q21" s="55" t="str">
        <f t="shared" si="57"/>
        <v>入力</v>
      </c>
      <c r="R21" s="170">
        <v>0</v>
      </c>
      <c r="S21" s="171">
        <v>0</v>
      </c>
      <c r="T21" s="72" t="e">
        <f t="shared" si="64"/>
        <v>#N/A</v>
      </c>
      <c r="U21" s="151"/>
      <c r="V21" s="72" t="e">
        <f>VLOOKUP(U21,データ!J:K,2,FALSE)</f>
        <v>#N/A</v>
      </c>
      <c r="W21" s="151"/>
      <c r="X21" s="72" t="e">
        <f>VLOOKUP(W21,データ!G:H,2,0)</f>
        <v>#N/A</v>
      </c>
      <c r="Y21" s="167">
        <v>0</v>
      </c>
      <c r="Z21" s="168">
        <v>0</v>
      </c>
      <c r="AA21" s="55" t="str">
        <f t="shared" si="48"/>
        <v>種目を</v>
      </c>
      <c r="AB21" s="169">
        <v>0</v>
      </c>
      <c r="AC21" s="168">
        <v>0</v>
      </c>
      <c r="AD21" s="55" t="str">
        <f t="shared" si="58"/>
        <v>入力</v>
      </c>
      <c r="AE21" s="170">
        <v>0</v>
      </c>
      <c r="AF21" s="171">
        <v>0</v>
      </c>
      <c r="AG21" s="72" t="e">
        <f t="shared" si="59"/>
        <v>#N/A</v>
      </c>
      <c r="AH21" s="155"/>
      <c r="AI21" s="73"/>
      <c r="AJ21" s="73"/>
      <c r="AK21" s="73"/>
      <c r="AL21" s="73">
        <f>COUNT($AM$16:AM21)</f>
        <v>0</v>
      </c>
      <c r="AM21" s="32" t="str">
        <f t="shared" si="49"/>
        <v/>
      </c>
      <c r="AN21" s="73">
        <f>COUNT($AO$16:AO21)</f>
        <v>0</v>
      </c>
      <c r="AO21" s="32" t="str">
        <f t="shared" si="60"/>
        <v/>
      </c>
      <c r="AP21" s="32" t="str">
        <f t="shared" si="65"/>
        <v/>
      </c>
      <c r="AQ21" s="32" t="str">
        <f t="shared" si="61"/>
        <v/>
      </c>
      <c r="AR21" s="32" t="str">
        <f t="shared" si="66"/>
        <v/>
      </c>
      <c r="AS21" s="32" t="str">
        <f t="shared" si="50"/>
        <v/>
      </c>
      <c r="AT21" s="32" t="str">
        <f t="shared" si="67"/>
        <v/>
      </c>
      <c r="AU21" s="32" t="str">
        <f>IF($H21="","",CONCATENATE(J21," ",VLOOKUP(I21,データ!$V$1:$W$15,2,FALSE)))</f>
        <v/>
      </c>
      <c r="AV21" s="32" t="str">
        <f t="shared" si="62"/>
        <v/>
      </c>
      <c r="AW21" s="32" t="str">
        <f t="shared" si="68"/>
        <v/>
      </c>
      <c r="AX21" s="32" t="str">
        <f>IF($U21="","",CONCATENATE(W21," ",VLOOKUP(V21,データ!$V$1:$W$15,2,FALSE)))</f>
        <v/>
      </c>
      <c r="AY21" s="32" t="str">
        <f t="shared" si="3"/>
        <v/>
      </c>
      <c r="AZ21" s="32" t="str">
        <f t="shared" si="51"/>
        <v/>
      </c>
      <c r="BA21" s="32" t="str">
        <f t="shared" si="4"/>
        <v/>
      </c>
      <c r="BC21" s="32" t="str">
        <f t="shared" si="5"/>
        <v/>
      </c>
      <c r="BD21" s="32" t="str">
        <f t="shared" si="6"/>
        <v/>
      </c>
      <c r="BE21" s="32" t="b">
        <f t="shared" si="7"/>
        <v>0</v>
      </c>
      <c r="BF21" s="32" t="str">
        <f t="shared" si="8"/>
        <v>00種目を00入力00</v>
      </c>
      <c r="BG21" s="32" t="b">
        <f t="shared" si="9"/>
        <v>0</v>
      </c>
      <c r="BH21" s="32" t="str">
        <f t="shared" si="10"/>
        <v>0種目を00入力00</v>
      </c>
      <c r="BI21" s="32" t="b">
        <f t="shared" si="11"/>
        <v>0</v>
      </c>
      <c r="BJ21" s="32" t="str">
        <f t="shared" si="12"/>
        <v xml:space="preserve">  　00入力00</v>
      </c>
      <c r="BK21" s="32" t="b">
        <f t="shared" si="13"/>
        <v>0</v>
      </c>
      <c r="BL21" s="32" t="str">
        <f t="shared" si="14"/>
        <v>00種目を00</v>
      </c>
      <c r="BM21" s="32" t="b">
        <f t="shared" si="15"/>
        <v>0</v>
      </c>
      <c r="BN21" s="32" t="str">
        <f t="shared" si="16"/>
        <v xml:space="preserve"> 0種目を00</v>
      </c>
      <c r="BO21" s="32" t="b">
        <f t="shared" si="17"/>
        <v>0</v>
      </c>
      <c r="BP21" s="32" t="str">
        <f t="shared" si="18"/>
        <v xml:space="preserve"> 0種目を00</v>
      </c>
      <c r="BQ21" s="32" t="b">
        <f t="shared" si="19"/>
        <v>0</v>
      </c>
      <c r="BR21" s="32" t="str">
        <f t="shared" si="20"/>
        <v>0000点</v>
      </c>
      <c r="BS21" s="32" t="b">
        <f t="shared" si="21"/>
        <v>0</v>
      </c>
      <c r="BT21" s="32" t="str">
        <f t="shared" si="22"/>
        <v xml:space="preserve"> 000点</v>
      </c>
      <c r="BU21" s="32" t="b">
        <f t="shared" si="23"/>
        <v>0</v>
      </c>
      <c r="BV21" s="32" t="str">
        <f t="shared" si="24"/>
        <v xml:space="preserve">  00点</v>
      </c>
      <c r="BW21" s="32" t="b">
        <f t="shared" si="63"/>
        <v>0</v>
      </c>
      <c r="BX21" s="32" t="b">
        <f t="shared" si="25"/>
        <v>0</v>
      </c>
      <c r="BY21" s="32" t="str">
        <f t="shared" si="26"/>
        <v>00種目を00入力00</v>
      </c>
      <c r="BZ21" s="32" t="b">
        <f t="shared" si="27"/>
        <v>0</v>
      </c>
      <c r="CA21" s="32" t="str">
        <f t="shared" si="28"/>
        <v>0種目を00入力00</v>
      </c>
      <c r="CB21" s="32" t="b">
        <f t="shared" si="29"/>
        <v>0</v>
      </c>
      <c r="CC21" s="32" t="str">
        <f t="shared" si="30"/>
        <v xml:space="preserve">  　00入力00</v>
      </c>
      <c r="CD21" s="32" t="b">
        <f t="shared" si="31"/>
        <v>0</v>
      </c>
      <c r="CE21" s="32" t="str">
        <f t="shared" si="32"/>
        <v>00種目を00</v>
      </c>
      <c r="CF21" s="32" t="b">
        <f t="shared" si="33"/>
        <v>0</v>
      </c>
      <c r="CG21" s="32" t="str">
        <f t="shared" si="34"/>
        <v xml:space="preserve"> 0種目を00</v>
      </c>
      <c r="CH21" s="32" t="b">
        <f t="shared" si="35"/>
        <v>0</v>
      </c>
      <c r="CI21" s="32" t="str">
        <f t="shared" si="36"/>
        <v xml:space="preserve"> 0種目を00</v>
      </c>
      <c r="CJ21" s="32" t="b">
        <f t="shared" si="37"/>
        <v>0</v>
      </c>
      <c r="CK21" s="32" t="str">
        <f t="shared" si="38"/>
        <v>0000点</v>
      </c>
      <c r="CL21" s="32" t="b">
        <f t="shared" si="39"/>
        <v>0</v>
      </c>
      <c r="CM21" s="32" t="str">
        <f t="shared" si="40"/>
        <v xml:space="preserve"> 000点</v>
      </c>
      <c r="CN21" s="32" t="b">
        <f t="shared" si="41"/>
        <v>0</v>
      </c>
      <c r="CO21" s="32" t="str">
        <f t="shared" si="42"/>
        <v xml:space="preserve">  00点</v>
      </c>
      <c r="CP21" s="32" t="b">
        <f t="shared" si="52"/>
        <v>0</v>
      </c>
      <c r="CQ21" s="32" t="str">
        <f t="shared" si="43"/>
        <v/>
      </c>
      <c r="CR21" s="32" t="str">
        <f t="shared" si="44"/>
        <v/>
      </c>
      <c r="CS21" s="32" t="str">
        <f t="shared" si="45"/>
        <v/>
      </c>
      <c r="CT21" s="32" t="str">
        <f t="shared" si="53"/>
        <v/>
      </c>
      <c r="CU21" s="32" t="str">
        <f t="shared" si="46"/>
        <v/>
      </c>
      <c r="CV21" s="32" t="str">
        <f t="shared" si="54"/>
        <v/>
      </c>
      <c r="CW21" s="32" t="str">
        <f t="shared" si="47"/>
        <v/>
      </c>
      <c r="CX21" s="32" t="str">
        <f t="shared" si="55"/>
        <v/>
      </c>
      <c r="CY21" s="32" t="s">
        <v>1083</v>
      </c>
      <c r="CZ21" s="32" t="s">
        <v>1089</v>
      </c>
    </row>
    <row r="22" spans="1:104" ht="14.25" customHeight="1">
      <c r="A22" s="65">
        <v>7</v>
      </c>
      <c r="B22" s="66"/>
      <c r="C22" s="66"/>
      <c r="D22" s="74"/>
      <c r="E22" s="151"/>
      <c r="F22" s="72" t="e">
        <f>VLOOKUP(E22,データ!D:E,2,FALSE)</f>
        <v>#N/A</v>
      </c>
      <c r="G22" s="76"/>
      <c r="H22" s="151"/>
      <c r="I22" s="72" t="e">
        <f>VLOOKUP(H22,データ!J:K,2,FALSE)</f>
        <v>#N/A</v>
      </c>
      <c r="J22" s="151"/>
      <c r="K22" s="72" t="e">
        <f>VLOOKUP(J22,データ!G:H,2,FALSE)</f>
        <v>#N/A</v>
      </c>
      <c r="L22" s="167">
        <v>0</v>
      </c>
      <c r="M22" s="168">
        <v>0</v>
      </c>
      <c r="N22" s="55" t="str">
        <f t="shared" si="56"/>
        <v>種目を</v>
      </c>
      <c r="O22" s="169">
        <v>0</v>
      </c>
      <c r="P22" s="168">
        <v>0</v>
      </c>
      <c r="Q22" s="55" t="str">
        <f t="shared" si="57"/>
        <v>入力</v>
      </c>
      <c r="R22" s="170">
        <v>0</v>
      </c>
      <c r="S22" s="171">
        <v>0</v>
      </c>
      <c r="T22" s="72" t="e">
        <f t="shared" si="64"/>
        <v>#N/A</v>
      </c>
      <c r="U22" s="151"/>
      <c r="V22" s="72" t="e">
        <f>VLOOKUP(U22,データ!J:K,2,FALSE)</f>
        <v>#N/A</v>
      </c>
      <c r="W22" s="151"/>
      <c r="X22" s="72" t="e">
        <f>VLOOKUP(W22,データ!G:H,2,0)</f>
        <v>#N/A</v>
      </c>
      <c r="Y22" s="167">
        <v>0</v>
      </c>
      <c r="Z22" s="168">
        <v>0</v>
      </c>
      <c r="AA22" s="55" t="str">
        <f t="shared" si="48"/>
        <v>種目を</v>
      </c>
      <c r="AB22" s="169">
        <v>0</v>
      </c>
      <c r="AC22" s="168">
        <v>0</v>
      </c>
      <c r="AD22" s="55" t="str">
        <f t="shared" si="58"/>
        <v>入力</v>
      </c>
      <c r="AE22" s="170">
        <v>0</v>
      </c>
      <c r="AF22" s="171">
        <v>0</v>
      </c>
      <c r="AG22" s="72" t="e">
        <f t="shared" si="59"/>
        <v>#N/A</v>
      </c>
      <c r="AH22" s="155"/>
      <c r="AI22" s="73"/>
      <c r="AJ22" s="73"/>
      <c r="AK22" s="73"/>
      <c r="AL22" s="73">
        <f>COUNT($AM$16:AM22)</f>
        <v>0</v>
      </c>
      <c r="AM22" s="32" t="str">
        <f t="shared" si="49"/>
        <v/>
      </c>
      <c r="AN22" s="73">
        <f>COUNT($AO$16:AO22)</f>
        <v>0</v>
      </c>
      <c r="AO22" s="32" t="str">
        <f t="shared" si="60"/>
        <v/>
      </c>
      <c r="AP22" s="32" t="str">
        <f t="shared" si="65"/>
        <v/>
      </c>
      <c r="AQ22" s="32" t="str">
        <f t="shared" si="61"/>
        <v/>
      </c>
      <c r="AR22" s="32" t="str">
        <f t="shared" si="66"/>
        <v/>
      </c>
      <c r="AS22" s="32" t="str">
        <f t="shared" si="50"/>
        <v/>
      </c>
      <c r="AT22" s="32" t="str">
        <f t="shared" si="67"/>
        <v/>
      </c>
      <c r="AU22" s="32" t="str">
        <f>IF($H22="","",CONCATENATE(J22," ",VLOOKUP(I22,データ!$V$1:$W$15,2,FALSE)))</f>
        <v/>
      </c>
      <c r="AV22" s="32" t="str">
        <f t="shared" si="62"/>
        <v/>
      </c>
      <c r="AW22" s="32" t="str">
        <f t="shared" si="68"/>
        <v/>
      </c>
      <c r="AX22" s="32" t="str">
        <f>IF($U22="","",CONCATENATE(W22," ",VLOOKUP(V22,データ!$V$1:$W$15,2,FALSE)))</f>
        <v/>
      </c>
      <c r="AY22" s="32" t="str">
        <f t="shared" si="3"/>
        <v/>
      </c>
      <c r="AZ22" s="32" t="str">
        <f t="shared" si="51"/>
        <v/>
      </c>
      <c r="BA22" s="32" t="str">
        <f t="shared" si="4"/>
        <v/>
      </c>
      <c r="BC22" s="32" t="str">
        <f t="shared" si="5"/>
        <v/>
      </c>
      <c r="BD22" s="32" t="str">
        <f t="shared" si="6"/>
        <v/>
      </c>
      <c r="BE22" s="32" t="b">
        <f t="shared" si="7"/>
        <v>0</v>
      </c>
      <c r="BF22" s="32" t="str">
        <f t="shared" si="8"/>
        <v>00種目を00入力00</v>
      </c>
      <c r="BG22" s="32" t="b">
        <f t="shared" si="9"/>
        <v>0</v>
      </c>
      <c r="BH22" s="32" t="str">
        <f t="shared" si="10"/>
        <v>0種目を00入力00</v>
      </c>
      <c r="BI22" s="32" t="b">
        <f t="shared" si="11"/>
        <v>0</v>
      </c>
      <c r="BJ22" s="32" t="str">
        <f t="shared" si="12"/>
        <v xml:space="preserve">  　00入力00</v>
      </c>
      <c r="BK22" s="32" t="b">
        <f t="shared" si="13"/>
        <v>0</v>
      </c>
      <c r="BL22" s="32" t="str">
        <f t="shared" si="14"/>
        <v>00種目を00</v>
      </c>
      <c r="BM22" s="32" t="b">
        <f t="shared" si="15"/>
        <v>0</v>
      </c>
      <c r="BN22" s="32" t="str">
        <f t="shared" si="16"/>
        <v xml:space="preserve"> 0種目を00</v>
      </c>
      <c r="BO22" s="32" t="b">
        <f t="shared" si="17"/>
        <v>0</v>
      </c>
      <c r="BP22" s="32" t="str">
        <f t="shared" si="18"/>
        <v xml:space="preserve"> 0種目を00</v>
      </c>
      <c r="BQ22" s="32" t="b">
        <f t="shared" si="19"/>
        <v>0</v>
      </c>
      <c r="BR22" s="32" t="str">
        <f t="shared" si="20"/>
        <v>0000点</v>
      </c>
      <c r="BS22" s="32" t="b">
        <f t="shared" si="21"/>
        <v>0</v>
      </c>
      <c r="BT22" s="32" t="str">
        <f t="shared" si="22"/>
        <v xml:space="preserve"> 000点</v>
      </c>
      <c r="BU22" s="32" t="b">
        <f t="shared" si="23"/>
        <v>0</v>
      </c>
      <c r="BV22" s="32" t="str">
        <f t="shared" si="24"/>
        <v xml:space="preserve">  00点</v>
      </c>
      <c r="BW22" s="32" t="b">
        <f t="shared" si="63"/>
        <v>0</v>
      </c>
      <c r="BX22" s="32" t="b">
        <f t="shared" si="25"/>
        <v>0</v>
      </c>
      <c r="BY22" s="32" t="str">
        <f t="shared" si="26"/>
        <v>00種目を00入力00</v>
      </c>
      <c r="BZ22" s="32" t="b">
        <f t="shared" si="27"/>
        <v>0</v>
      </c>
      <c r="CA22" s="32" t="str">
        <f t="shared" si="28"/>
        <v>0種目を00入力00</v>
      </c>
      <c r="CB22" s="32" t="b">
        <f t="shared" si="29"/>
        <v>0</v>
      </c>
      <c r="CC22" s="32" t="str">
        <f t="shared" si="30"/>
        <v xml:space="preserve">  　00入力00</v>
      </c>
      <c r="CD22" s="32" t="b">
        <f t="shared" si="31"/>
        <v>0</v>
      </c>
      <c r="CE22" s="32" t="str">
        <f t="shared" si="32"/>
        <v>00種目を00</v>
      </c>
      <c r="CF22" s="32" t="b">
        <f t="shared" si="33"/>
        <v>0</v>
      </c>
      <c r="CG22" s="32" t="str">
        <f t="shared" si="34"/>
        <v xml:space="preserve"> 0種目を00</v>
      </c>
      <c r="CH22" s="32" t="b">
        <f t="shared" si="35"/>
        <v>0</v>
      </c>
      <c r="CI22" s="32" t="str">
        <f t="shared" si="36"/>
        <v xml:space="preserve"> 0種目を00</v>
      </c>
      <c r="CJ22" s="32" t="b">
        <f t="shared" si="37"/>
        <v>0</v>
      </c>
      <c r="CK22" s="32" t="str">
        <f t="shared" si="38"/>
        <v>0000点</v>
      </c>
      <c r="CL22" s="32" t="b">
        <f t="shared" si="39"/>
        <v>0</v>
      </c>
      <c r="CM22" s="32" t="str">
        <f t="shared" si="40"/>
        <v xml:space="preserve"> 000点</v>
      </c>
      <c r="CN22" s="32" t="b">
        <f t="shared" si="41"/>
        <v>0</v>
      </c>
      <c r="CO22" s="32" t="str">
        <f t="shared" si="42"/>
        <v xml:space="preserve">  00点</v>
      </c>
      <c r="CP22" s="32" t="b">
        <f t="shared" si="52"/>
        <v>0</v>
      </c>
      <c r="CQ22" s="32" t="str">
        <f t="shared" si="43"/>
        <v/>
      </c>
      <c r="CR22" s="32" t="str">
        <f t="shared" si="44"/>
        <v/>
      </c>
      <c r="CS22" s="32" t="str">
        <f>IF(AO22=2,MID(AV22,2,5),"")</f>
        <v/>
      </c>
      <c r="CT22" s="32" t="str">
        <f t="shared" si="53"/>
        <v/>
      </c>
      <c r="CU22" s="32" t="str">
        <f t="shared" si="46"/>
        <v/>
      </c>
      <c r="CV22" s="32" t="str">
        <f t="shared" si="54"/>
        <v/>
      </c>
      <c r="CW22" s="32" t="str">
        <f t="shared" si="47"/>
        <v/>
      </c>
      <c r="CX22" s="32" t="str">
        <f t="shared" si="55"/>
        <v/>
      </c>
      <c r="CY22" s="32" t="s">
        <v>1084</v>
      </c>
      <c r="CZ22" s="32" t="s">
        <v>1090</v>
      </c>
    </row>
    <row r="23" spans="1:104" ht="14.25" customHeight="1">
      <c r="A23" s="65">
        <v>8</v>
      </c>
      <c r="B23" s="74"/>
      <c r="C23" s="74"/>
      <c r="D23" s="74"/>
      <c r="E23" s="151"/>
      <c r="F23" s="72" t="e">
        <f>VLOOKUP(E23,データ!D:E,2,FALSE)</f>
        <v>#N/A</v>
      </c>
      <c r="G23" s="183"/>
      <c r="H23" s="151"/>
      <c r="I23" s="72" t="e">
        <f>VLOOKUP(H23,データ!J:K,2,FALSE)</f>
        <v>#N/A</v>
      </c>
      <c r="J23" s="151"/>
      <c r="K23" s="72" t="e">
        <f>VLOOKUP(J23,データ!G:H,2,FALSE)</f>
        <v>#N/A</v>
      </c>
      <c r="L23" s="167">
        <v>0</v>
      </c>
      <c r="M23" s="168">
        <v>0</v>
      </c>
      <c r="N23" s="55" t="str">
        <f t="shared" si="56"/>
        <v>種目を</v>
      </c>
      <c r="O23" s="169">
        <v>0</v>
      </c>
      <c r="P23" s="168">
        <v>0</v>
      </c>
      <c r="Q23" s="55" t="str">
        <f t="shared" si="57"/>
        <v>入力</v>
      </c>
      <c r="R23" s="170">
        <v>0</v>
      </c>
      <c r="S23" s="171">
        <v>0</v>
      </c>
      <c r="T23" s="72" t="e">
        <f t="shared" si="64"/>
        <v>#N/A</v>
      </c>
      <c r="U23" s="151"/>
      <c r="V23" s="72" t="e">
        <f>VLOOKUP(U23,データ!J:K,2,FALSE)</f>
        <v>#N/A</v>
      </c>
      <c r="W23" s="151"/>
      <c r="X23" s="72" t="e">
        <f>VLOOKUP(W23,データ!G:H,2,0)</f>
        <v>#N/A</v>
      </c>
      <c r="Y23" s="167">
        <v>0</v>
      </c>
      <c r="Z23" s="168">
        <v>0</v>
      </c>
      <c r="AA23" s="55" t="str">
        <f t="shared" si="48"/>
        <v>種目を</v>
      </c>
      <c r="AB23" s="169">
        <v>0</v>
      </c>
      <c r="AC23" s="168">
        <v>0</v>
      </c>
      <c r="AD23" s="55" t="str">
        <f t="shared" si="58"/>
        <v>入力</v>
      </c>
      <c r="AE23" s="170">
        <v>0</v>
      </c>
      <c r="AF23" s="171">
        <v>0</v>
      </c>
      <c r="AG23" s="72" t="e">
        <f t="shared" si="59"/>
        <v>#N/A</v>
      </c>
      <c r="AH23" s="155"/>
      <c r="AI23" s="73"/>
      <c r="AJ23" s="73"/>
      <c r="AK23" s="73"/>
      <c r="AL23" s="73">
        <f>COUNT($AM$16:AM23)</f>
        <v>0</v>
      </c>
      <c r="AM23" s="32" t="str">
        <f t="shared" si="49"/>
        <v/>
      </c>
      <c r="AN23" s="73">
        <f>COUNT($AO$16:AO23)</f>
        <v>0</v>
      </c>
      <c r="AO23" s="32" t="str">
        <f t="shared" si="60"/>
        <v/>
      </c>
      <c r="AP23" s="32" t="str">
        <f t="shared" si="65"/>
        <v/>
      </c>
      <c r="AQ23" s="32" t="str">
        <f t="shared" si="61"/>
        <v/>
      </c>
      <c r="AR23" s="32" t="str">
        <f t="shared" si="66"/>
        <v/>
      </c>
      <c r="AS23" s="32" t="str">
        <f t="shared" si="50"/>
        <v/>
      </c>
      <c r="AT23" s="32" t="str">
        <f t="shared" si="67"/>
        <v/>
      </c>
      <c r="AU23" s="32" t="str">
        <f>IF($H23="","",CONCATENATE(J23," ",VLOOKUP(I23,データ!$V$1:$W$15,2,FALSE)))</f>
        <v/>
      </c>
      <c r="AV23" s="32" t="str">
        <f t="shared" si="62"/>
        <v/>
      </c>
      <c r="AW23" s="32" t="str">
        <f t="shared" si="68"/>
        <v/>
      </c>
      <c r="AX23" s="32" t="str">
        <f>IF($U23="","",CONCATENATE(W23," ",VLOOKUP(V23,データ!$V$1:$W$15,2,FALSE)))</f>
        <v/>
      </c>
      <c r="AY23" s="32" t="str">
        <f t="shared" si="3"/>
        <v/>
      </c>
      <c r="AZ23" s="32" t="str">
        <f t="shared" si="51"/>
        <v/>
      </c>
      <c r="BA23" s="32" t="str">
        <f t="shared" si="4"/>
        <v/>
      </c>
      <c r="BC23" s="32" t="str">
        <f t="shared" si="5"/>
        <v/>
      </c>
      <c r="BD23" s="32" t="str">
        <f t="shared" si="6"/>
        <v/>
      </c>
      <c r="BE23" s="32" t="b">
        <f t="shared" si="7"/>
        <v>0</v>
      </c>
      <c r="BF23" s="32" t="str">
        <f t="shared" si="8"/>
        <v>00種目を00入力00</v>
      </c>
      <c r="BG23" s="32" t="b">
        <f t="shared" si="9"/>
        <v>0</v>
      </c>
      <c r="BH23" s="32" t="str">
        <f t="shared" si="10"/>
        <v>0種目を00入力00</v>
      </c>
      <c r="BI23" s="32" t="b">
        <f t="shared" si="11"/>
        <v>0</v>
      </c>
      <c r="BJ23" s="32" t="str">
        <f t="shared" si="12"/>
        <v xml:space="preserve">  　00入力00</v>
      </c>
      <c r="BK23" s="32" t="b">
        <f t="shared" si="13"/>
        <v>0</v>
      </c>
      <c r="BL23" s="32" t="str">
        <f t="shared" si="14"/>
        <v>00種目を00</v>
      </c>
      <c r="BM23" s="32" t="b">
        <f t="shared" si="15"/>
        <v>0</v>
      </c>
      <c r="BN23" s="32" t="str">
        <f t="shared" si="16"/>
        <v xml:space="preserve"> 0種目を00</v>
      </c>
      <c r="BO23" s="32" t="b">
        <f t="shared" si="17"/>
        <v>0</v>
      </c>
      <c r="BP23" s="32" t="str">
        <f t="shared" si="18"/>
        <v xml:space="preserve"> 0種目を00</v>
      </c>
      <c r="BQ23" s="32" t="b">
        <f t="shared" si="19"/>
        <v>0</v>
      </c>
      <c r="BR23" s="32" t="str">
        <f t="shared" si="20"/>
        <v>0000点</v>
      </c>
      <c r="BS23" s="32" t="b">
        <f t="shared" si="21"/>
        <v>0</v>
      </c>
      <c r="BT23" s="32" t="str">
        <f t="shared" si="22"/>
        <v xml:space="preserve"> 000点</v>
      </c>
      <c r="BU23" s="32" t="b">
        <f t="shared" si="23"/>
        <v>0</v>
      </c>
      <c r="BV23" s="32" t="str">
        <f t="shared" si="24"/>
        <v xml:space="preserve">  00点</v>
      </c>
      <c r="BW23" s="32" t="b">
        <f t="shared" si="63"/>
        <v>0</v>
      </c>
      <c r="BX23" s="32" t="b">
        <f t="shared" si="25"/>
        <v>0</v>
      </c>
      <c r="BY23" s="32" t="str">
        <f t="shared" si="26"/>
        <v>00種目を00入力00</v>
      </c>
      <c r="BZ23" s="32" t="b">
        <f t="shared" si="27"/>
        <v>0</v>
      </c>
      <c r="CA23" s="32" t="str">
        <f t="shared" si="28"/>
        <v>0種目を00入力00</v>
      </c>
      <c r="CB23" s="32" t="b">
        <f t="shared" si="29"/>
        <v>0</v>
      </c>
      <c r="CC23" s="32" t="str">
        <f t="shared" si="30"/>
        <v xml:space="preserve">  　00入力00</v>
      </c>
      <c r="CD23" s="32" t="b">
        <f t="shared" si="31"/>
        <v>0</v>
      </c>
      <c r="CE23" s="32" t="str">
        <f t="shared" si="32"/>
        <v>00種目を00</v>
      </c>
      <c r="CF23" s="32" t="b">
        <f t="shared" si="33"/>
        <v>0</v>
      </c>
      <c r="CG23" s="32" t="str">
        <f t="shared" si="34"/>
        <v xml:space="preserve"> 0種目を00</v>
      </c>
      <c r="CH23" s="32" t="b">
        <f t="shared" si="35"/>
        <v>0</v>
      </c>
      <c r="CI23" s="32" t="str">
        <f t="shared" si="36"/>
        <v xml:space="preserve"> 0種目を00</v>
      </c>
      <c r="CJ23" s="32" t="b">
        <f t="shared" si="37"/>
        <v>0</v>
      </c>
      <c r="CK23" s="32" t="str">
        <f t="shared" si="38"/>
        <v>0000点</v>
      </c>
      <c r="CL23" s="32" t="b">
        <f t="shared" si="39"/>
        <v>0</v>
      </c>
      <c r="CM23" s="32" t="str">
        <f t="shared" si="40"/>
        <v xml:space="preserve"> 000点</v>
      </c>
      <c r="CN23" s="32" t="b">
        <f t="shared" si="41"/>
        <v>0</v>
      </c>
      <c r="CO23" s="32" t="str">
        <f t="shared" si="42"/>
        <v xml:space="preserve">  00点</v>
      </c>
      <c r="CP23" s="32" t="b">
        <f t="shared" si="52"/>
        <v>0</v>
      </c>
      <c r="CQ23" s="32" t="str">
        <f t="shared" si="43"/>
        <v/>
      </c>
      <c r="CR23" s="32" t="str">
        <f t="shared" si="44"/>
        <v/>
      </c>
      <c r="CS23" s="32" t="str">
        <f t="shared" ref="CS23:CS65" si="69">IF(AO23=2,MID(AV23,2,5),"")</f>
        <v/>
      </c>
      <c r="CT23" s="32" t="str">
        <f t="shared" si="53"/>
        <v/>
      </c>
      <c r="CU23" s="32" t="str">
        <f t="shared" si="46"/>
        <v/>
      </c>
      <c r="CV23" s="32" t="str">
        <f t="shared" si="54"/>
        <v/>
      </c>
      <c r="CW23" s="32" t="str">
        <f t="shared" si="47"/>
        <v/>
      </c>
      <c r="CX23" s="32" t="str">
        <f t="shared" si="55"/>
        <v/>
      </c>
    </row>
    <row r="24" spans="1:104" ht="14.25" customHeight="1">
      <c r="A24" s="65">
        <v>9</v>
      </c>
      <c r="B24" s="74"/>
      <c r="C24" s="74"/>
      <c r="D24" s="74"/>
      <c r="E24" s="151"/>
      <c r="F24" s="72" t="e">
        <f>VLOOKUP(E24,データ!D:E,2,FALSE)</f>
        <v>#N/A</v>
      </c>
      <c r="G24" s="76"/>
      <c r="H24" s="151"/>
      <c r="I24" s="72" t="e">
        <f>VLOOKUP(H24,データ!J:K,2,FALSE)</f>
        <v>#N/A</v>
      </c>
      <c r="J24" s="151"/>
      <c r="K24" s="72" t="e">
        <f>VLOOKUP(J24,データ!G:H,2,FALSE)</f>
        <v>#N/A</v>
      </c>
      <c r="L24" s="167">
        <v>0</v>
      </c>
      <c r="M24" s="168">
        <v>0</v>
      </c>
      <c r="N24" s="55" t="str">
        <f t="shared" si="56"/>
        <v>種目を</v>
      </c>
      <c r="O24" s="169">
        <v>0</v>
      </c>
      <c r="P24" s="168">
        <v>0</v>
      </c>
      <c r="Q24" s="55" t="str">
        <f t="shared" si="57"/>
        <v>入力</v>
      </c>
      <c r="R24" s="170">
        <v>0</v>
      </c>
      <c r="S24" s="171">
        <v>0</v>
      </c>
      <c r="T24" s="72" t="e">
        <f t="shared" si="64"/>
        <v>#N/A</v>
      </c>
      <c r="U24" s="151"/>
      <c r="V24" s="72" t="e">
        <f>VLOOKUP(U24,データ!J:K,2,FALSE)</f>
        <v>#N/A</v>
      </c>
      <c r="W24" s="151"/>
      <c r="X24" s="72" t="e">
        <f>VLOOKUP(W24,データ!G:H,2,0)</f>
        <v>#N/A</v>
      </c>
      <c r="Y24" s="167">
        <v>0</v>
      </c>
      <c r="Z24" s="168">
        <v>0</v>
      </c>
      <c r="AA24" s="55" t="str">
        <f t="shared" si="48"/>
        <v>種目を</v>
      </c>
      <c r="AB24" s="169">
        <v>0</v>
      </c>
      <c r="AC24" s="168">
        <v>0</v>
      </c>
      <c r="AD24" s="55" t="str">
        <f t="shared" si="58"/>
        <v>入力</v>
      </c>
      <c r="AE24" s="170">
        <v>0</v>
      </c>
      <c r="AF24" s="171">
        <v>0</v>
      </c>
      <c r="AG24" s="72" t="e">
        <f t="shared" si="59"/>
        <v>#N/A</v>
      </c>
      <c r="AH24" s="155"/>
      <c r="AI24" s="73"/>
      <c r="AJ24" s="73"/>
      <c r="AK24" s="73"/>
      <c r="AL24" s="73">
        <f>COUNT($AM$16:AM24)</f>
        <v>0</v>
      </c>
      <c r="AM24" s="32" t="str">
        <f t="shared" si="49"/>
        <v/>
      </c>
      <c r="AN24" s="73">
        <f>COUNT($AO$16:AO24)</f>
        <v>0</v>
      </c>
      <c r="AO24" s="32" t="str">
        <f t="shared" si="60"/>
        <v/>
      </c>
      <c r="AP24" s="32" t="str">
        <f t="shared" si="65"/>
        <v/>
      </c>
      <c r="AQ24" s="32" t="str">
        <f t="shared" si="61"/>
        <v/>
      </c>
      <c r="AR24" s="32" t="str">
        <f t="shared" si="66"/>
        <v/>
      </c>
      <c r="AS24" s="32" t="str">
        <f t="shared" si="50"/>
        <v/>
      </c>
      <c r="AT24" s="32" t="str">
        <f t="shared" si="67"/>
        <v/>
      </c>
      <c r="AU24" s="32" t="str">
        <f>IF($H24="","",CONCATENATE(J24," ",VLOOKUP(I24,データ!$V$1:$W$15,2,FALSE)))</f>
        <v/>
      </c>
      <c r="AV24" s="32" t="str">
        <f t="shared" si="62"/>
        <v/>
      </c>
      <c r="AW24" s="32" t="str">
        <f t="shared" si="68"/>
        <v/>
      </c>
      <c r="AX24" s="32" t="str">
        <f>IF($U24="","",CONCATENATE(W24," ",VLOOKUP(V24,データ!$V$1:$W$15,2,FALSE)))</f>
        <v/>
      </c>
      <c r="AY24" s="32" t="str">
        <f t="shared" si="3"/>
        <v/>
      </c>
      <c r="AZ24" s="32" t="str">
        <f t="shared" si="51"/>
        <v/>
      </c>
      <c r="BA24" s="32" t="str">
        <f t="shared" si="4"/>
        <v/>
      </c>
      <c r="BC24" s="32" t="str">
        <f t="shared" si="5"/>
        <v/>
      </c>
      <c r="BD24" s="32" t="str">
        <f t="shared" si="6"/>
        <v/>
      </c>
      <c r="BE24" s="32" t="b">
        <f t="shared" si="7"/>
        <v>0</v>
      </c>
      <c r="BF24" s="32" t="str">
        <f t="shared" si="8"/>
        <v>00種目を00入力00</v>
      </c>
      <c r="BG24" s="32" t="b">
        <f t="shared" si="9"/>
        <v>0</v>
      </c>
      <c r="BH24" s="32" t="str">
        <f t="shared" si="10"/>
        <v>0種目を00入力00</v>
      </c>
      <c r="BI24" s="32" t="b">
        <f t="shared" si="11"/>
        <v>0</v>
      </c>
      <c r="BJ24" s="32" t="str">
        <f t="shared" si="12"/>
        <v xml:space="preserve">  　00入力00</v>
      </c>
      <c r="BK24" s="32" t="b">
        <f t="shared" si="13"/>
        <v>0</v>
      </c>
      <c r="BL24" s="32" t="str">
        <f t="shared" si="14"/>
        <v>00種目を00</v>
      </c>
      <c r="BM24" s="32" t="b">
        <f t="shared" si="15"/>
        <v>0</v>
      </c>
      <c r="BN24" s="32" t="str">
        <f t="shared" si="16"/>
        <v xml:space="preserve"> 0種目を00</v>
      </c>
      <c r="BO24" s="32" t="b">
        <f t="shared" si="17"/>
        <v>0</v>
      </c>
      <c r="BP24" s="32" t="str">
        <f t="shared" si="18"/>
        <v xml:space="preserve"> 0種目を00</v>
      </c>
      <c r="BQ24" s="32" t="b">
        <f t="shared" si="19"/>
        <v>0</v>
      </c>
      <c r="BR24" s="32" t="str">
        <f t="shared" si="20"/>
        <v>0000点</v>
      </c>
      <c r="BS24" s="32" t="b">
        <f t="shared" si="21"/>
        <v>0</v>
      </c>
      <c r="BT24" s="32" t="str">
        <f t="shared" si="22"/>
        <v xml:space="preserve"> 000点</v>
      </c>
      <c r="BU24" s="32" t="b">
        <f t="shared" si="23"/>
        <v>0</v>
      </c>
      <c r="BV24" s="32" t="str">
        <f t="shared" si="24"/>
        <v xml:space="preserve">  00点</v>
      </c>
      <c r="BW24" s="32" t="b">
        <f t="shared" si="63"/>
        <v>0</v>
      </c>
      <c r="BX24" s="32" t="b">
        <f t="shared" si="25"/>
        <v>0</v>
      </c>
      <c r="BY24" s="32" t="str">
        <f t="shared" si="26"/>
        <v>00種目を00入力00</v>
      </c>
      <c r="BZ24" s="32" t="b">
        <f t="shared" si="27"/>
        <v>0</v>
      </c>
      <c r="CA24" s="32" t="str">
        <f t="shared" si="28"/>
        <v>0種目を00入力00</v>
      </c>
      <c r="CB24" s="32" t="b">
        <f t="shared" si="29"/>
        <v>0</v>
      </c>
      <c r="CC24" s="32" t="str">
        <f t="shared" si="30"/>
        <v xml:space="preserve">  　00入力00</v>
      </c>
      <c r="CD24" s="32" t="b">
        <f t="shared" si="31"/>
        <v>0</v>
      </c>
      <c r="CE24" s="32" t="str">
        <f t="shared" si="32"/>
        <v>00種目を00</v>
      </c>
      <c r="CF24" s="32" t="b">
        <f t="shared" si="33"/>
        <v>0</v>
      </c>
      <c r="CG24" s="32" t="str">
        <f t="shared" si="34"/>
        <v xml:space="preserve"> 0種目を00</v>
      </c>
      <c r="CH24" s="32" t="b">
        <f t="shared" si="35"/>
        <v>0</v>
      </c>
      <c r="CI24" s="32" t="str">
        <f t="shared" si="36"/>
        <v xml:space="preserve"> 0種目を00</v>
      </c>
      <c r="CJ24" s="32" t="b">
        <f t="shared" si="37"/>
        <v>0</v>
      </c>
      <c r="CK24" s="32" t="str">
        <f t="shared" si="38"/>
        <v>0000点</v>
      </c>
      <c r="CL24" s="32" t="b">
        <f t="shared" si="39"/>
        <v>0</v>
      </c>
      <c r="CM24" s="32" t="str">
        <f t="shared" si="40"/>
        <v xml:space="preserve"> 000点</v>
      </c>
      <c r="CN24" s="32" t="b">
        <f t="shared" si="41"/>
        <v>0</v>
      </c>
      <c r="CO24" s="32" t="str">
        <f t="shared" si="42"/>
        <v xml:space="preserve">  00点</v>
      </c>
      <c r="CP24" s="32" t="b">
        <f t="shared" si="52"/>
        <v>0</v>
      </c>
      <c r="CQ24" s="32" t="str">
        <f t="shared" si="43"/>
        <v/>
      </c>
      <c r="CR24" s="32" t="str">
        <f t="shared" si="44"/>
        <v/>
      </c>
      <c r="CS24" s="32" t="str">
        <f t="shared" si="69"/>
        <v/>
      </c>
      <c r="CT24" s="32" t="str">
        <f t="shared" si="53"/>
        <v/>
      </c>
      <c r="CU24" s="32" t="str">
        <f t="shared" si="46"/>
        <v/>
      </c>
      <c r="CV24" s="32" t="str">
        <f t="shared" si="54"/>
        <v/>
      </c>
      <c r="CW24" s="32" t="str">
        <f t="shared" si="47"/>
        <v/>
      </c>
      <c r="CX24" s="32" t="str">
        <f t="shared" si="55"/>
        <v/>
      </c>
    </row>
    <row r="25" spans="1:104" ht="14.25" customHeight="1">
      <c r="A25" s="65">
        <v>10</v>
      </c>
      <c r="B25" s="66"/>
      <c r="C25" s="66"/>
      <c r="D25" s="74"/>
      <c r="E25" s="151"/>
      <c r="F25" s="72" t="e">
        <f>VLOOKUP(E25,データ!D:E,2,FALSE)</f>
        <v>#N/A</v>
      </c>
      <c r="G25" s="76"/>
      <c r="H25" s="151"/>
      <c r="I25" s="72" t="e">
        <f>VLOOKUP(H25,データ!J:K,2,FALSE)</f>
        <v>#N/A</v>
      </c>
      <c r="J25" s="151"/>
      <c r="K25" s="72" t="e">
        <f>VLOOKUP(J25,データ!G:H,2,FALSE)</f>
        <v>#N/A</v>
      </c>
      <c r="L25" s="167">
        <v>0</v>
      </c>
      <c r="M25" s="168">
        <v>0</v>
      </c>
      <c r="N25" s="55" t="str">
        <f t="shared" si="56"/>
        <v>種目を</v>
      </c>
      <c r="O25" s="169">
        <v>0</v>
      </c>
      <c r="P25" s="168">
        <v>0</v>
      </c>
      <c r="Q25" s="55" t="str">
        <f t="shared" si="57"/>
        <v>入力</v>
      </c>
      <c r="R25" s="170">
        <v>0</v>
      </c>
      <c r="S25" s="171">
        <v>0</v>
      </c>
      <c r="T25" s="72" t="e">
        <f t="shared" si="64"/>
        <v>#N/A</v>
      </c>
      <c r="U25" s="151"/>
      <c r="V25" s="72" t="e">
        <f>VLOOKUP(U25,データ!J:K,2,FALSE)</f>
        <v>#N/A</v>
      </c>
      <c r="W25" s="151"/>
      <c r="X25" s="72" t="e">
        <f>VLOOKUP(W25,データ!G:H,2,0)</f>
        <v>#N/A</v>
      </c>
      <c r="Y25" s="167">
        <v>0</v>
      </c>
      <c r="Z25" s="168">
        <v>0</v>
      </c>
      <c r="AA25" s="55" t="str">
        <f t="shared" si="48"/>
        <v>種目を</v>
      </c>
      <c r="AB25" s="169">
        <v>0</v>
      </c>
      <c r="AC25" s="168">
        <v>0</v>
      </c>
      <c r="AD25" s="55" t="str">
        <f t="shared" si="58"/>
        <v>入力</v>
      </c>
      <c r="AE25" s="170">
        <v>0</v>
      </c>
      <c r="AF25" s="171">
        <v>0</v>
      </c>
      <c r="AG25" s="72" t="e">
        <f t="shared" si="59"/>
        <v>#N/A</v>
      </c>
      <c r="AH25" s="155"/>
      <c r="AI25" s="73"/>
      <c r="AJ25" s="73"/>
      <c r="AK25" s="73"/>
      <c r="AL25" s="73">
        <f>COUNT($AM$16:AM25)</f>
        <v>0</v>
      </c>
      <c r="AM25" s="32" t="str">
        <f t="shared" si="49"/>
        <v/>
      </c>
      <c r="AN25" s="73">
        <f>COUNT($AO$16:AO25)</f>
        <v>0</v>
      </c>
      <c r="AO25" s="32" t="str">
        <f t="shared" si="60"/>
        <v/>
      </c>
      <c r="AP25" s="32" t="str">
        <f t="shared" si="65"/>
        <v/>
      </c>
      <c r="AQ25" s="32" t="str">
        <f t="shared" si="61"/>
        <v/>
      </c>
      <c r="AR25" s="32" t="str">
        <f t="shared" si="66"/>
        <v/>
      </c>
      <c r="AS25" s="32" t="str">
        <f t="shared" si="50"/>
        <v/>
      </c>
      <c r="AT25" s="32" t="str">
        <f t="shared" si="67"/>
        <v/>
      </c>
      <c r="AU25" s="32" t="str">
        <f>IF($H25="","",CONCATENATE(J25," ",VLOOKUP(I25,データ!$V$1:$W$15,2,FALSE)))</f>
        <v/>
      </c>
      <c r="AV25" s="32" t="str">
        <f t="shared" si="62"/>
        <v/>
      </c>
      <c r="AW25" s="32" t="str">
        <f t="shared" si="68"/>
        <v/>
      </c>
      <c r="AX25" s="32" t="str">
        <f>IF($U25="","",CONCATENATE(W25," ",VLOOKUP(V25,データ!$V$1:$W$15,2,FALSE)))</f>
        <v/>
      </c>
      <c r="AY25" s="32" t="str">
        <f t="shared" si="3"/>
        <v/>
      </c>
      <c r="AZ25" s="32" t="str">
        <f t="shared" si="51"/>
        <v/>
      </c>
      <c r="BA25" s="32" t="str">
        <f t="shared" si="4"/>
        <v/>
      </c>
      <c r="BC25" s="32" t="str">
        <f t="shared" si="5"/>
        <v/>
      </c>
      <c r="BD25" s="32" t="str">
        <f t="shared" si="6"/>
        <v/>
      </c>
      <c r="BE25" s="32" t="b">
        <f t="shared" si="7"/>
        <v>0</v>
      </c>
      <c r="BF25" s="32" t="str">
        <f t="shared" si="8"/>
        <v>00種目を00入力00</v>
      </c>
      <c r="BG25" s="32" t="b">
        <f t="shared" si="9"/>
        <v>0</v>
      </c>
      <c r="BH25" s="32" t="str">
        <f t="shared" si="10"/>
        <v>0種目を00入力00</v>
      </c>
      <c r="BI25" s="32" t="b">
        <f t="shared" si="11"/>
        <v>0</v>
      </c>
      <c r="BJ25" s="32" t="str">
        <f t="shared" si="12"/>
        <v xml:space="preserve">  　00入力00</v>
      </c>
      <c r="BK25" s="32" t="b">
        <f t="shared" si="13"/>
        <v>0</v>
      </c>
      <c r="BL25" s="32" t="str">
        <f t="shared" si="14"/>
        <v>00種目を00</v>
      </c>
      <c r="BM25" s="32" t="b">
        <f t="shared" si="15"/>
        <v>0</v>
      </c>
      <c r="BN25" s="32" t="str">
        <f t="shared" si="16"/>
        <v xml:space="preserve"> 0種目を00</v>
      </c>
      <c r="BO25" s="32" t="b">
        <f t="shared" si="17"/>
        <v>0</v>
      </c>
      <c r="BP25" s="32" t="str">
        <f t="shared" si="18"/>
        <v xml:space="preserve"> 0種目を00</v>
      </c>
      <c r="BQ25" s="32" t="b">
        <f t="shared" si="19"/>
        <v>0</v>
      </c>
      <c r="BR25" s="32" t="str">
        <f t="shared" si="20"/>
        <v>0000点</v>
      </c>
      <c r="BS25" s="32" t="b">
        <f t="shared" si="21"/>
        <v>0</v>
      </c>
      <c r="BT25" s="32" t="str">
        <f t="shared" si="22"/>
        <v xml:space="preserve"> 000点</v>
      </c>
      <c r="BU25" s="32" t="b">
        <f t="shared" si="23"/>
        <v>0</v>
      </c>
      <c r="BV25" s="32" t="str">
        <f t="shared" si="24"/>
        <v xml:space="preserve">  00点</v>
      </c>
      <c r="BW25" s="32" t="b">
        <f t="shared" si="63"/>
        <v>0</v>
      </c>
      <c r="BX25" s="32" t="b">
        <f t="shared" si="25"/>
        <v>0</v>
      </c>
      <c r="BY25" s="32" t="str">
        <f t="shared" si="26"/>
        <v>00種目を00入力00</v>
      </c>
      <c r="BZ25" s="32" t="b">
        <f t="shared" si="27"/>
        <v>0</v>
      </c>
      <c r="CA25" s="32" t="str">
        <f t="shared" si="28"/>
        <v>0種目を00入力00</v>
      </c>
      <c r="CB25" s="32" t="b">
        <f t="shared" si="29"/>
        <v>0</v>
      </c>
      <c r="CC25" s="32" t="str">
        <f t="shared" si="30"/>
        <v xml:space="preserve">  　00入力00</v>
      </c>
      <c r="CD25" s="32" t="b">
        <f t="shared" si="31"/>
        <v>0</v>
      </c>
      <c r="CE25" s="32" t="str">
        <f t="shared" si="32"/>
        <v>00種目を00</v>
      </c>
      <c r="CF25" s="32" t="b">
        <f t="shared" si="33"/>
        <v>0</v>
      </c>
      <c r="CG25" s="32" t="str">
        <f t="shared" si="34"/>
        <v xml:space="preserve"> 0種目を00</v>
      </c>
      <c r="CH25" s="32" t="b">
        <f t="shared" si="35"/>
        <v>0</v>
      </c>
      <c r="CI25" s="32" t="str">
        <f t="shared" si="36"/>
        <v xml:space="preserve"> 0種目を00</v>
      </c>
      <c r="CJ25" s="32" t="b">
        <f t="shared" si="37"/>
        <v>0</v>
      </c>
      <c r="CK25" s="32" t="str">
        <f t="shared" si="38"/>
        <v>0000点</v>
      </c>
      <c r="CL25" s="32" t="b">
        <f t="shared" si="39"/>
        <v>0</v>
      </c>
      <c r="CM25" s="32" t="str">
        <f t="shared" si="40"/>
        <v xml:space="preserve"> 000点</v>
      </c>
      <c r="CN25" s="32" t="b">
        <f t="shared" si="41"/>
        <v>0</v>
      </c>
      <c r="CO25" s="32" t="str">
        <f t="shared" si="42"/>
        <v xml:space="preserve">  00点</v>
      </c>
      <c r="CP25" s="32" t="b">
        <f t="shared" si="52"/>
        <v>0</v>
      </c>
      <c r="CQ25" s="32" t="str">
        <f t="shared" si="43"/>
        <v/>
      </c>
      <c r="CR25" s="32" t="str">
        <f t="shared" si="44"/>
        <v/>
      </c>
      <c r="CS25" s="32" t="str">
        <f t="shared" si="69"/>
        <v/>
      </c>
      <c r="CT25" s="32" t="str">
        <f t="shared" si="53"/>
        <v/>
      </c>
      <c r="CU25" s="32" t="str">
        <f t="shared" si="46"/>
        <v/>
      </c>
      <c r="CV25" s="32" t="str">
        <f t="shared" si="54"/>
        <v/>
      </c>
      <c r="CW25" s="32" t="str">
        <f t="shared" si="47"/>
        <v/>
      </c>
      <c r="CX25" s="32" t="str">
        <f t="shared" si="55"/>
        <v/>
      </c>
    </row>
    <row r="26" spans="1:104" ht="14.25" customHeight="1">
      <c r="A26" s="65">
        <v>11</v>
      </c>
      <c r="B26" s="74"/>
      <c r="C26" s="74"/>
      <c r="D26" s="74"/>
      <c r="E26" s="151"/>
      <c r="F26" s="72" t="e">
        <f>VLOOKUP(E26,データ!D:E,2,FALSE)</f>
        <v>#N/A</v>
      </c>
      <c r="G26" s="183"/>
      <c r="H26" s="151"/>
      <c r="I26" s="72" t="e">
        <f>VLOOKUP(H26,データ!J:K,2,FALSE)</f>
        <v>#N/A</v>
      </c>
      <c r="J26" s="151"/>
      <c r="K26" s="72" t="e">
        <f>VLOOKUP(J26,データ!G:H,2,FALSE)</f>
        <v>#N/A</v>
      </c>
      <c r="L26" s="167">
        <v>0</v>
      </c>
      <c r="M26" s="168">
        <v>0</v>
      </c>
      <c r="N26" s="55" t="str">
        <f t="shared" si="56"/>
        <v>種目を</v>
      </c>
      <c r="O26" s="169">
        <v>0</v>
      </c>
      <c r="P26" s="168">
        <v>0</v>
      </c>
      <c r="Q26" s="55" t="str">
        <f t="shared" si="57"/>
        <v>入力</v>
      </c>
      <c r="R26" s="170">
        <v>0</v>
      </c>
      <c r="S26" s="171">
        <v>0</v>
      </c>
      <c r="T26" s="72" t="e">
        <f t="shared" si="64"/>
        <v>#N/A</v>
      </c>
      <c r="U26" s="151"/>
      <c r="V26" s="72" t="e">
        <f>VLOOKUP(U26,データ!J:K,2,FALSE)</f>
        <v>#N/A</v>
      </c>
      <c r="W26" s="151"/>
      <c r="X26" s="72" t="e">
        <f>VLOOKUP(W26,データ!G:H,2,0)</f>
        <v>#N/A</v>
      </c>
      <c r="Y26" s="167">
        <v>0</v>
      </c>
      <c r="Z26" s="168">
        <v>0</v>
      </c>
      <c r="AA26" s="55" t="str">
        <f t="shared" si="48"/>
        <v>種目を</v>
      </c>
      <c r="AB26" s="169">
        <v>0</v>
      </c>
      <c r="AC26" s="168">
        <v>0</v>
      </c>
      <c r="AD26" s="55" t="str">
        <f t="shared" si="58"/>
        <v>入力</v>
      </c>
      <c r="AE26" s="170">
        <v>0</v>
      </c>
      <c r="AF26" s="171">
        <v>0</v>
      </c>
      <c r="AG26" s="72" t="e">
        <f t="shared" si="59"/>
        <v>#N/A</v>
      </c>
      <c r="AH26" s="155"/>
      <c r="AI26" s="73"/>
      <c r="AJ26" s="73"/>
      <c r="AK26" s="73"/>
      <c r="AL26" s="73">
        <f>COUNT($AM$16:AM26)</f>
        <v>0</v>
      </c>
      <c r="AM26" s="32" t="str">
        <f t="shared" si="49"/>
        <v/>
      </c>
      <c r="AN26" s="73">
        <f>COUNT($AO$16:AO26)</f>
        <v>0</v>
      </c>
      <c r="AO26" s="32" t="str">
        <f t="shared" si="60"/>
        <v/>
      </c>
      <c r="AP26" s="32" t="str">
        <f t="shared" si="65"/>
        <v/>
      </c>
      <c r="AQ26" s="32" t="str">
        <f t="shared" si="61"/>
        <v/>
      </c>
      <c r="AR26" s="32" t="str">
        <f t="shared" si="66"/>
        <v/>
      </c>
      <c r="AS26" s="32" t="str">
        <f t="shared" si="50"/>
        <v/>
      </c>
      <c r="AT26" s="32" t="str">
        <f t="shared" si="67"/>
        <v/>
      </c>
      <c r="AU26" s="32" t="str">
        <f>IF($H26="","",CONCATENATE(J26," ",VLOOKUP(I26,データ!$V$1:$W$15,2,FALSE)))</f>
        <v/>
      </c>
      <c r="AV26" s="32" t="str">
        <f t="shared" si="62"/>
        <v/>
      </c>
      <c r="AW26" s="32" t="str">
        <f t="shared" si="68"/>
        <v/>
      </c>
      <c r="AX26" s="32" t="str">
        <f>IF($U26="","",CONCATENATE(W26," ",VLOOKUP(V26,データ!$V$1:$W$15,2,FALSE)))</f>
        <v/>
      </c>
      <c r="AY26" s="32" t="str">
        <f t="shared" si="3"/>
        <v/>
      </c>
      <c r="AZ26" s="32" t="str">
        <f t="shared" si="51"/>
        <v/>
      </c>
      <c r="BA26" s="32" t="str">
        <f t="shared" si="4"/>
        <v/>
      </c>
      <c r="BC26" s="32" t="str">
        <f t="shared" si="5"/>
        <v/>
      </c>
      <c r="BD26" s="32" t="str">
        <f t="shared" si="6"/>
        <v/>
      </c>
      <c r="BE26" s="32" t="b">
        <f t="shared" si="7"/>
        <v>0</v>
      </c>
      <c r="BF26" s="32" t="str">
        <f t="shared" si="8"/>
        <v>00種目を00入力00</v>
      </c>
      <c r="BG26" s="32" t="b">
        <f t="shared" si="9"/>
        <v>0</v>
      </c>
      <c r="BH26" s="32" t="str">
        <f t="shared" si="10"/>
        <v>0種目を00入力00</v>
      </c>
      <c r="BI26" s="32" t="b">
        <f t="shared" si="11"/>
        <v>0</v>
      </c>
      <c r="BJ26" s="32" t="str">
        <f t="shared" si="12"/>
        <v xml:space="preserve">  　00入力00</v>
      </c>
      <c r="BK26" s="32" t="b">
        <f t="shared" si="13"/>
        <v>0</v>
      </c>
      <c r="BL26" s="32" t="str">
        <f t="shared" si="14"/>
        <v>00種目を00</v>
      </c>
      <c r="BM26" s="32" t="b">
        <f t="shared" si="15"/>
        <v>0</v>
      </c>
      <c r="BN26" s="32" t="str">
        <f t="shared" si="16"/>
        <v xml:space="preserve"> 0種目を00</v>
      </c>
      <c r="BO26" s="32" t="b">
        <f t="shared" si="17"/>
        <v>0</v>
      </c>
      <c r="BP26" s="32" t="str">
        <f t="shared" si="18"/>
        <v xml:space="preserve"> 0種目を00</v>
      </c>
      <c r="BQ26" s="32" t="b">
        <f t="shared" si="19"/>
        <v>0</v>
      </c>
      <c r="BR26" s="32" t="str">
        <f t="shared" si="20"/>
        <v>0000点</v>
      </c>
      <c r="BS26" s="32" t="b">
        <f t="shared" si="21"/>
        <v>0</v>
      </c>
      <c r="BT26" s="32" t="str">
        <f t="shared" si="22"/>
        <v xml:space="preserve"> 000点</v>
      </c>
      <c r="BU26" s="32" t="b">
        <f t="shared" si="23"/>
        <v>0</v>
      </c>
      <c r="BV26" s="32" t="str">
        <f t="shared" si="24"/>
        <v xml:space="preserve">  00点</v>
      </c>
      <c r="BW26" s="32" t="b">
        <f t="shared" si="63"/>
        <v>0</v>
      </c>
      <c r="BX26" s="32" t="b">
        <f t="shared" si="25"/>
        <v>0</v>
      </c>
      <c r="BY26" s="32" t="str">
        <f t="shared" si="26"/>
        <v>00種目を00入力00</v>
      </c>
      <c r="BZ26" s="32" t="b">
        <f t="shared" si="27"/>
        <v>0</v>
      </c>
      <c r="CA26" s="32" t="str">
        <f t="shared" si="28"/>
        <v>0種目を00入力00</v>
      </c>
      <c r="CB26" s="32" t="b">
        <f t="shared" si="29"/>
        <v>0</v>
      </c>
      <c r="CC26" s="32" t="str">
        <f t="shared" si="30"/>
        <v xml:space="preserve">  　00入力00</v>
      </c>
      <c r="CD26" s="32" t="b">
        <f t="shared" si="31"/>
        <v>0</v>
      </c>
      <c r="CE26" s="32" t="str">
        <f t="shared" si="32"/>
        <v>00種目を00</v>
      </c>
      <c r="CF26" s="32" t="b">
        <f t="shared" si="33"/>
        <v>0</v>
      </c>
      <c r="CG26" s="32" t="str">
        <f t="shared" si="34"/>
        <v xml:space="preserve"> 0種目を00</v>
      </c>
      <c r="CH26" s="32" t="b">
        <f t="shared" si="35"/>
        <v>0</v>
      </c>
      <c r="CI26" s="32" t="str">
        <f t="shared" si="36"/>
        <v xml:space="preserve"> 0種目を00</v>
      </c>
      <c r="CJ26" s="32" t="b">
        <f t="shared" si="37"/>
        <v>0</v>
      </c>
      <c r="CK26" s="32" t="str">
        <f t="shared" si="38"/>
        <v>0000点</v>
      </c>
      <c r="CL26" s="32" t="b">
        <f t="shared" si="39"/>
        <v>0</v>
      </c>
      <c r="CM26" s="32" t="str">
        <f t="shared" si="40"/>
        <v xml:space="preserve"> 000点</v>
      </c>
      <c r="CN26" s="32" t="b">
        <f t="shared" si="41"/>
        <v>0</v>
      </c>
      <c r="CO26" s="32" t="str">
        <f t="shared" si="42"/>
        <v xml:space="preserve">  00点</v>
      </c>
      <c r="CP26" s="32" t="b">
        <f t="shared" si="52"/>
        <v>0</v>
      </c>
      <c r="CQ26" s="32" t="str">
        <f t="shared" si="43"/>
        <v/>
      </c>
      <c r="CR26" s="32" t="str">
        <f t="shared" si="44"/>
        <v/>
      </c>
      <c r="CS26" s="32" t="str">
        <f t="shared" si="69"/>
        <v/>
      </c>
      <c r="CT26" s="32" t="str">
        <f t="shared" si="53"/>
        <v/>
      </c>
      <c r="CU26" s="32" t="str">
        <f t="shared" si="46"/>
        <v/>
      </c>
      <c r="CV26" s="32" t="str">
        <f t="shared" si="54"/>
        <v/>
      </c>
      <c r="CW26" s="32" t="str">
        <f t="shared" si="47"/>
        <v/>
      </c>
      <c r="CX26" s="32" t="str">
        <f t="shared" si="55"/>
        <v/>
      </c>
    </row>
    <row r="27" spans="1:104" ht="14.25" customHeight="1">
      <c r="A27" s="65">
        <v>12</v>
      </c>
      <c r="B27" s="74"/>
      <c r="C27" s="74"/>
      <c r="D27" s="74"/>
      <c r="E27" s="151"/>
      <c r="F27" s="72" t="e">
        <f>VLOOKUP(E27,データ!D:E,2,FALSE)</f>
        <v>#N/A</v>
      </c>
      <c r="G27" s="76"/>
      <c r="H27" s="151"/>
      <c r="I27" s="72" t="e">
        <f>VLOOKUP(H27,データ!J:K,2,FALSE)</f>
        <v>#N/A</v>
      </c>
      <c r="J27" s="151"/>
      <c r="K27" s="72" t="e">
        <f>VLOOKUP(J27,データ!G:H,2,FALSE)</f>
        <v>#N/A</v>
      </c>
      <c r="L27" s="167">
        <v>0</v>
      </c>
      <c r="M27" s="168">
        <v>0</v>
      </c>
      <c r="N27" s="55" t="str">
        <f t="shared" si="56"/>
        <v>種目を</v>
      </c>
      <c r="O27" s="169">
        <v>0</v>
      </c>
      <c r="P27" s="168">
        <v>0</v>
      </c>
      <c r="Q27" s="55" t="str">
        <f t="shared" si="57"/>
        <v>入力</v>
      </c>
      <c r="R27" s="170">
        <v>0</v>
      </c>
      <c r="S27" s="171">
        <v>0</v>
      </c>
      <c r="T27" s="72" t="e">
        <f t="shared" si="64"/>
        <v>#N/A</v>
      </c>
      <c r="U27" s="151"/>
      <c r="V27" s="72" t="e">
        <f>VLOOKUP(U27,データ!J:K,2,FALSE)</f>
        <v>#N/A</v>
      </c>
      <c r="W27" s="151"/>
      <c r="X27" s="72" t="e">
        <f>VLOOKUP(W27,データ!G:H,2,0)</f>
        <v>#N/A</v>
      </c>
      <c r="Y27" s="167">
        <v>0</v>
      </c>
      <c r="Z27" s="168">
        <v>0</v>
      </c>
      <c r="AA27" s="55" t="str">
        <f t="shared" si="48"/>
        <v>種目を</v>
      </c>
      <c r="AB27" s="169">
        <v>0</v>
      </c>
      <c r="AC27" s="168">
        <v>0</v>
      </c>
      <c r="AD27" s="55" t="str">
        <f t="shared" si="58"/>
        <v>入力</v>
      </c>
      <c r="AE27" s="170">
        <v>0</v>
      </c>
      <c r="AF27" s="171">
        <v>0</v>
      </c>
      <c r="AG27" s="72" t="e">
        <f t="shared" si="59"/>
        <v>#N/A</v>
      </c>
      <c r="AH27" s="155"/>
      <c r="AI27" s="73"/>
      <c r="AJ27" s="73"/>
      <c r="AK27" s="73"/>
      <c r="AL27" s="73">
        <f>COUNT($AM$16:AM27)</f>
        <v>0</v>
      </c>
      <c r="AM27" s="32" t="str">
        <f t="shared" si="49"/>
        <v/>
      </c>
      <c r="AN27" s="73">
        <f>COUNT($AO$16:AO27)</f>
        <v>0</v>
      </c>
      <c r="AO27" s="32" t="str">
        <f t="shared" si="60"/>
        <v/>
      </c>
      <c r="AP27" s="32" t="str">
        <f t="shared" si="65"/>
        <v/>
      </c>
      <c r="AQ27" s="32" t="str">
        <f t="shared" si="61"/>
        <v/>
      </c>
      <c r="AR27" s="32" t="str">
        <f t="shared" si="66"/>
        <v/>
      </c>
      <c r="AS27" s="32" t="str">
        <f t="shared" si="50"/>
        <v/>
      </c>
      <c r="AT27" s="32" t="str">
        <f t="shared" si="67"/>
        <v/>
      </c>
      <c r="AU27" s="32" t="str">
        <f>IF($H27="","",CONCATENATE(J27," ",VLOOKUP(I27,データ!$V$1:$W$15,2,FALSE)))</f>
        <v/>
      </c>
      <c r="AV27" s="32" t="str">
        <f t="shared" si="62"/>
        <v/>
      </c>
      <c r="AW27" s="32" t="str">
        <f t="shared" si="68"/>
        <v/>
      </c>
      <c r="AX27" s="32" t="str">
        <f>IF($U27="","",CONCATENATE(W27," ",VLOOKUP(V27,データ!$V$1:$W$15,2,FALSE)))</f>
        <v/>
      </c>
      <c r="AY27" s="32" t="str">
        <f t="shared" si="3"/>
        <v/>
      </c>
      <c r="AZ27" s="32" t="str">
        <f t="shared" si="51"/>
        <v/>
      </c>
      <c r="BA27" s="32" t="str">
        <f t="shared" si="4"/>
        <v/>
      </c>
      <c r="BC27" s="32" t="str">
        <f t="shared" si="5"/>
        <v/>
      </c>
      <c r="BD27" s="32" t="str">
        <f t="shared" si="6"/>
        <v/>
      </c>
      <c r="BE27" s="32" t="b">
        <f t="shared" si="7"/>
        <v>0</v>
      </c>
      <c r="BF27" s="32" t="str">
        <f t="shared" si="8"/>
        <v>00種目を00入力00</v>
      </c>
      <c r="BG27" s="32" t="b">
        <f t="shared" si="9"/>
        <v>0</v>
      </c>
      <c r="BH27" s="32" t="str">
        <f t="shared" si="10"/>
        <v>0種目を00入力00</v>
      </c>
      <c r="BI27" s="32" t="b">
        <f t="shared" si="11"/>
        <v>0</v>
      </c>
      <c r="BJ27" s="32" t="str">
        <f t="shared" si="12"/>
        <v xml:space="preserve">  　00入力00</v>
      </c>
      <c r="BK27" s="32" t="b">
        <f t="shared" si="13"/>
        <v>0</v>
      </c>
      <c r="BL27" s="32" t="str">
        <f t="shared" si="14"/>
        <v>00種目を00</v>
      </c>
      <c r="BM27" s="32" t="b">
        <f t="shared" si="15"/>
        <v>0</v>
      </c>
      <c r="BN27" s="32" t="str">
        <f t="shared" si="16"/>
        <v xml:space="preserve"> 0種目を00</v>
      </c>
      <c r="BO27" s="32" t="b">
        <f t="shared" si="17"/>
        <v>0</v>
      </c>
      <c r="BP27" s="32" t="str">
        <f t="shared" si="18"/>
        <v xml:space="preserve"> 0種目を00</v>
      </c>
      <c r="BQ27" s="32" t="b">
        <f t="shared" si="19"/>
        <v>0</v>
      </c>
      <c r="BR27" s="32" t="str">
        <f t="shared" si="20"/>
        <v>0000点</v>
      </c>
      <c r="BS27" s="32" t="b">
        <f t="shared" si="21"/>
        <v>0</v>
      </c>
      <c r="BT27" s="32" t="str">
        <f t="shared" si="22"/>
        <v xml:space="preserve"> 000点</v>
      </c>
      <c r="BU27" s="32" t="b">
        <f t="shared" si="23"/>
        <v>0</v>
      </c>
      <c r="BV27" s="32" t="str">
        <f t="shared" si="24"/>
        <v xml:space="preserve">  00点</v>
      </c>
      <c r="BW27" s="32" t="b">
        <f t="shared" si="63"/>
        <v>0</v>
      </c>
      <c r="BX27" s="32" t="b">
        <f t="shared" si="25"/>
        <v>0</v>
      </c>
      <c r="BY27" s="32" t="str">
        <f t="shared" si="26"/>
        <v>00種目を00入力00</v>
      </c>
      <c r="BZ27" s="32" t="b">
        <f t="shared" si="27"/>
        <v>0</v>
      </c>
      <c r="CA27" s="32" t="str">
        <f t="shared" si="28"/>
        <v>0種目を00入力00</v>
      </c>
      <c r="CB27" s="32" t="b">
        <f t="shared" si="29"/>
        <v>0</v>
      </c>
      <c r="CC27" s="32" t="str">
        <f t="shared" si="30"/>
        <v xml:space="preserve">  　00入力00</v>
      </c>
      <c r="CD27" s="32" t="b">
        <f t="shared" si="31"/>
        <v>0</v>
      </c>
      <c r="CE27" s="32" t="str">
        <f t="shared" si="32"/>
        <v>00種目を00</v>
      </c>
      <c r="CF27" s="32" t="b">
        <f t="shared" si="33"/>
        <v>0</v>
      </c>
      <c r="CG27" s="32" t="str">
        <f t="shared" si="34"/>
        <v xml:space="preserve"> 0種目を00</v>
      </c>
      <c r="CH27" s="32" t="b">
        <f t="shared" si="35"/>
        <v>0</v>
      </c>
      <c r="CI27" s="32" t="str">
        <f t="shared" si="36"/>
        <v xml:space="preserve"> 0種目を00</v>
      </c>
      <c r="CJ27" s="32" t="b">
        <f t="shared" si="37"/>
        <v>0</v>
      </c>
      <c r="CK27" s="32" t="str">
        <f t="shared" si="38"/>
        <v>0000点</v>
      </c>
      <c r="CL27" s="32" t="b">
        <f t="shared" si="39"/>
        <v>0</v>
      </c>
      <c r="CM27" s="32" t="str">
        <f t="shared" si="40"/>
        <v xml:space="preserve"> 000点</v>
      </c>
      <c r="CN27" s="32" t="b">
        <f t="shared" si="41"/>
        <v>0</v>
      </c>
      <c r="CO27" s="32" t="str">
        <f t="shared" si="42"/>
        <v xml:space="preserve">  00点</v>
      </c>
      <c r="CP27" s="32" t="b">
        <f t="shared" si="52"/>
        <v>0</v>
      </c>
      <c r="CQ27" s="32" t="str">
        <f t="shared" si="43"/>
        <v/>
      </c>
      <c r="CR27" s="32" t="str">
        <f t="shared" si="44"/>
        <v/>
      </c>
      <c r="CS27" s="32" t="str">
        <f t="shared" si="69"/>
        <v/>
      </c>
      <c r="CT27" s="32" t="str">
        <f t="shared" si="53"/>
        <v/>
      </c>
      <c r="CU27" s="32" t="str">
        <f t="shared" si="46"/>
        <v/>
      </c>
      <c r="CV27" s="32" t="str">
        <f t="shared" si="54"/>
        <v/>
      </c>
      <c r="CW27" s="32" t="str">
        <f t="shared" si="47"/>
        <v/>
      </c>
      <c r="CX27" s="32" t="str">
        <f t="shared" si="55"/>
        <v/>
      </c>
    </row>
    <row r="28" spans="1:104" ht="14.25" customHeight="1">
      <c r="A28" s="65">
        <v>13</v>
      </c>
      <c r="B28" s="74"/>
      <c r="C28" s="74"/>
      <c r="D28" s="74"/>
      <c r="E28" s="151"/>
      <c r="F28" s="72" t="e">
        <f>VLOOKUP(E28,データ!D:E,2,FALSE)</f>
        <v>#N/A</v>
      </c>
      <c r="G28" s="76"/>
      <c r="H28" s="151"/>
      <c r="I28" s="72" t="e">
        <f>VLOOKUP(H28,データ!J:K,2,FALSE)</f>
        <v>#N/A</v>
      </c>
      <c r="J28" s="151"/>
      <c r="K28" s="72" t="e">
        <f>VLOOKUP(J28,データ!G:H,2,FALSE)</f>
        <v>#N/A</v>
      </c>
      <c r="L28" s="167">
        <v>0</v>
      </c>
      <c r="M28" s="168">
        <v>0</v>
      </c>
      <c r="N28" s="55" t="str">
        <f t="shared" si="56"/>
        <v>種目を</v>
      </c>
      <c r="O28" s="169">
        <v>0</v>
      </c>
      <c r="P28" s="168">
        <v>0</v>
      </c>
      <c r="Q28" s="55" t="str">
        <f t="shared" si="57"/>
        <v>入力</v>
      </c>
      <c r="R28" s="170">
        <v>0</v>
      </c>
      <c r="S28" s="171">
        <v>0</v>
      </c>
      <c r="T28" s="72" t="e">
        <f t="shared" si="64"/>
        <v>#N/A</v>
      </c>
      <c r="U28" s="151"/>
      <c r="V28" s="72" t="e">
        <f>VLOOKUP(U28,データ!J:K,2,FALSE)</f>
        <v>#N/A</v>
      </c>
      <c r="W28" s="151"/>
      <c r="X28" s="72" t="e">
        <f>VLOOKUP(W28,データ!G:H,2,0)</f>
        <v>#N/A</v>
      </c>
      <c r="Y28" s="167">
        <v>0</v>
      </c>
      <c r="Z28" s="168">
        <v>0</v>
      </c>
      <c r="AA28" s="55" t="str">
        <f t="shared" si="48"/>
        <v>種目を</v>
      </c>
      <c r="AB28" s="169">
        <v>0</v>
      </c>
      <c r="AC28" s="168">
        <v>0</v>
      </c>
      <c r="AD28" s="55" t="str">
        <f t="shared" si="58"/>
        <v>入力</v>
      </c>
      <c r="AE28" s="170">
        <v>0</v>
      </c>
      <c r="AF28" s="171">
        <v>0</v>
      </c>
      <c r="AG28" s="72" t="e">
        <f t="shared" si="59"/>
        <v>#N/A</v>
      </c>
      <c r="AH28" s="155"/>
      <c r="AI28" s="73"/>
      <c r="AJ28" s="73"/>
      <c r="AK28" s="73"/>
      <c r="AL28" s="73">
        <f>COUNT($AM$16:AM28)</f>
        <v>0</v>
      </c>
      <c r="AM28" s="32" t="str">
        <f t="shared" si="49"/>
        <v/>
      </c>
      <c r="AN28" s="73">
        <f>COUNT($AO$16:AO28)</f>
        <v>0</v>
      </c>
      <c r="AO28" s="32" t="str">
        <f t="shared" si="60"/>
        <v/>
      </c>
      <c r="AP28" s="32" t="str">
        <f t="shared" si="65"/>
        <v/>
      </c>
      <c r="AQ28" s="32" t="str">
        <f t="shared" si="61"/>
        <v/>
      </c>
      <c r="AR28" s="32" t="str">
        <f t="shared" si="66"/>
        <v/>
      </c>
      <c r="AS28" s="32" t="str">
        <f t="shared" si="50"/>
        <v/>
      </c>
      <c r="AT28" s="32" t="str">
        <f t="shared" si="67"/>
        <v/>
      </c>
      <c r="AU28" s="32" t="str">
        <f>IF($H28="","",CONCATENATE(J28," ",VLOOKUP(I28,データ!$V$1:$W$15,2,FALSE)))</f>
        <v/>
      </c>
      <c r="AV28" s="32" t="str">
        <f t="shared" si="62"/>
        <v/>
      </c>
      <c r="AW28" s="32" t="str">
        <f t="shared" si="68"/>
        <v/>
      </c>
      <c r="AX28" s="32" t="str">
        <f>IF($U28="","",CONCATENATE(W28," ",VLOOKUP(V28,データ!$V$1:$W$15,2,FALSE)))</f>
        <v/>
      </c>
      <c r="AY28" s="32" t="str">
        <f t="shared" si="3"/>
        <v/>
      </c>
      <c r="AZ28" s="32" t="str">
        <f t="shared" si="51"/>
        <v/>
      </c>
      <c r="BA28" s="32" t="str">
        <f t="shared" si="4"/>
        <v/>
      </c>
      <c r="BC28" s="32" t="str">
        <f t="shared" si="5"/>
        <v/>
      </c>
      <c r="BD28" s="32" t="str">
        <f t="shared" si="6"/>
        <v/>
      </c>
      <c r="BE28" s="32" t="b">
        <f t="shared" si="7"/>
        <v>0</v>
      </c>
      <c r="BF28" s="32" t="str">
        <f t="shared" si="8"/>
        <v>00種目を00入力00</v>
      </c>
      <c r="BG28" s="32" t="b">
        <f t="shared" si="9"/>
        <v>0</v>
      </c>
      <c r="BH28" s="32" t="str">
        <f t="shared" si="10"/>
        <v>0種目を00入力00</v>
      </c>
      <c r="BI28" s="32" t="b">
        <f t="shared" si="11"/>
        <v>0</v>
      </c>
      <c r="BJ28" s="32" t="str">
        <f t="shared" si="12"/>
        <v xml:space="preserve">  　00入力00</v>
      </c>
      <c r="BK28" s="32" t="b">
        <f t="shared" si="13"/>
        <v>0</v>
      </c>
      <c r="BL28" s="32" t="str">
        <f t="shared" si="14"/>
        <v>00種目を00</v>
      </c>
      <c r="BM28" s="32" t="b">
        <f t="shared" si="15"/>
        <v>0</v>
      </c>
      <c r="BN28" s="32" t="str">
        <f t="shared" si="16"/>
        <v xml:space="preserve"> 0種目を00</v>
      </c>
      <c r="BO28" s="32" t="b">
        <f t="shared" si="17"/>
        <v>0</v>
      </c>
      <c r="BP28" s="32" t="str">
        <f t="shared" si="18"/>
        <v xml:space="preserve"> 0種目を00</v>
      </c>
      <c r="BQ28" s="32" t="b">
        <f t="shared" si="19"/>
        <v>0</v>
      </c>
      <c r="BR28" s="32" t="str">
        <f t="shared" si="20"/>
        <v>0000点</v>
      </c>
      <c r="BS28" s="32" t="b">
        <f t="shared" si="21"/>
        <v>0</v>
      </c>
      <c r="BT28" s="32" t="str">
        <f t="shared" si="22"/>
        <v xml:space="preserve"> 000点</v>
      </c>
      <c r="BU28" s="32" t="b">
        <f t="shared" si="23"/>
        <v>0</v>
      </c>
      <c r="BV28" s="32" t="str">
        <f t="shared" si="24"/>
        <v xml:space="preserve">  00点</v>
      </c>
      <c r="BW28" s="32" t="b">
        <f t="shared" si="63"/>
        <v>0</v>
      </c>
      <c r="BX28" s="32" t="b">
        <f t="shared" si="25"/>
        <v>0</v>
      </c>
      <c r="BY28" s="32" t="str">
        <f t="shared" si="26"/>
        <v>00種目を00入力00</v>
      </c>
      <c r="BZ28" s="32" t="b">
        <f t="shared" si="27"/>
        <v>0</v>
      </c>
      <c r="CA28" s="32" t="str">
        <f t="shared" si="28"/>
        <v>0種目を00入力00</v>
      </c>
      <c r="CB28" s="32" t="b">
        <f t="shared" si="29"/>
        <v>0</v>
      </c>
      <c r="CC28" s="32" t="str">
        <f t="shared" si="30"/>
        <v xml:space="preserve">  　00入力00</v>
      </c>
      <c r="CD28" s="32" t="b">
        <f t="shared" si="31"/>
        <v>0</v>
      </c>
      <c r="CE28" s="32" t="str">
        <f t="shared" si="32"/>
        <v>00種目を00</v>
      </c>
      <c r="CF28" s="32" t="b">
        <f t="shared" si="33"/>
        <v>0</v>
      </c>
      <c r="CG28" s="32" t="str">
        <f t="shared" si="34"/>
        <v xml:space="preserve"> 0種目を00</v>
      </c>
      <c r="CH28" s="32" t="b">
        <f t="shared" si="35"/>
        <v>0</v>
      </c>
      <c r="CI28" s="32" t="str">
        <f t="shared" si="36"/>
        <v xml:space="preserve"> 0種目を00</v>
      </c>
      <c r="CJ28" s="32" t="b">
        <f t="shared" si="37"/>
        <v>0</v>
      </c>
      <c r="CK28" s="32" t="str">
        <f t="shared" si="38"/>
        <v>0000点</v>
      </c>
      <c r="CL28" s="32" t="b">
        <f t="shared" si="39"/>
        <v>0</v>
      </c>
      <c r="CM28" s="32" t="str">
        <f t="shared" si="40"/>
        <v xml:space="preserve"> 000点</v>
      </c>
      <c r="CN28" s="32" t="b">
        <f t="shared" si="41"/>
        <v>0</v>
      </c>
      <c r="CO28" s="32" t="str">
        <f t="shared" si="42"/>
        <v xml:space="preserve">  00点</v>
      </c>
      <c r="CP28" s="32" t="b">
        <f t="shared" si="52"/>
        <v>0</v>
      </c>
      <c r="CQ28" s="32" t="str">
        <f t="shared" si="43"/>
        <v/>
      </c>
      <c r="CR28" s="32" t="str">
        <f t="shared" si="44"/>
        <v/>
      </c>
      <c r="CS28" s="32" t="str">
        <f t="shared" si="69"/>
        <v/>
      </c>
      <c r="CT28" s="32" t="str">
        <f t="shared" si="53"/>
        <v/>
      </c>
      <c r="CU28" s="32" t="str">
        <f t="shared" si="46"/>
        <v/>
      </c>
      <c r="CV28" s="32" t="str">
        <f t="shared" si="54"/>
        <v/>
      </c>
      <c r="CW28" s="32" t="str">
        <f t="shared" si="47"/>
        <v/>
      </c>
      <c r="CX28" s="32" t="str">
        <f t="shared" si="55"/>
        <v/>
      </c>
    </row>
    <row r="29" spans="1:104" ht="14.25" customHeight="1">
      <c r="A29" s="65">
        <v>14</v>
      </c>
      <c r="B29" s="74"/>
      <c r="C29" s="74"/>
      <c r="D29" s="74"/>
      <c r="E29" s="151"/>
      <c r="F29" s="72" t="e">
        <f>VLOOKUP(E29,データ!D:E,2,FALSE)</f>
        <v>#N/A</v>
      </c>
      <c r="G29" s="183"/>
      <c r="H29" s="151"/>
      <c r="I29" s="72" t="e">
        <f>VLOOKUP(H29,データ!J:K,2,FALSE)</f>
        <v>#N/A</v>
      </c>
      <c r="J29" s="151"/>
      <c r="K29" s="72" t="e">
        <f>VLOOKUP(J29,データ!G:H,2,FALSE)</f>
        <v>#N/A</v>
      </c>
      <c r="L29" s="167">
        <v>0</v>
      </c>
      <c r="M29" s="168">
        <v>0</v>
      </c>
      <c r="N29" s="55" t="str">
        <f t="shared" si="56"/>
        <v>種目を</v>
      </c>
      <c r="O29" s="169">
        <v>0</v>
      </c>
      <c r="P29" s="168">
        <v>0</v>
      </c>
      <c r="Q29" s="55" t="str">
        <f t="shared" si="57"/>
        <v>入力</v>
      </c>
      <c r="R29" s="170">
        <v>0</v>
      </c>
      <c r="S29" s="171">
        <v>0</v>
      </c>
      <c r="T29" s="72" t="e">
        <f t="shared" si="64"/>
        <v>#N/A</v>
      </c>
      <c r="U29" s="151"/>
      <c r="V29" s="72" t="e">
        <f>VLOOKUP(U29,データ!J:K,2,FALSE)</f>
        <v>#N/A</v>
      </c>
      <c r="W29" s="151"/>
      <c r="X29" s="72" t="e">
        <f>VLOOKUP(W29,データ!G:H,2,0)</f>
        <v>#N/A</v>
      </c>
      <c r="Y29" s="167">
        <v>0</v>
      </c>
      <c r="Z29" s="168">
        <v>0</v>
      </c>
      <c r="AA29" s="55" t="str">
        <f t="shared" si="48"/>
        <v>種目を</v>
      </c>
      <c r="AB29" s="169">
        <v>0</v>
      </c>
      <c r="AC29" s="168">
        <v>0</v>
      </c>
      <c r="AD29" s="55" t="str">
        <f t="shared" si="58"/>
        <v>入力</v>
      </c>
      <c r="AE29" s="170">
        <v>0</v>
      </c>
      <c r="AF29" s="171">
        <v>0</v>
      </c>
      <c r="AG29" s="72" t="e">
        <f t="shared" si="59"/>
        <v>#N/A</v>
      </c>
      <c r="AH29" s="155"/>
      <c r="AI29" s="73"/>
      <c r="AJ29" s="73"/>
      <c r="AK29" s="73"/>
      <c r="AL29" s="73">
        <f>COUNT($AM$16:AM29)</f>
        <v>0</v>
      </c>
      <c r="AM29" s="32" t="str">
        <f t="shared" si="49"/>
        <v/>
      </c>
      <c r="AN29" s="73">
        <f>COUNT($AO$16:AO29)</f>
        <v>0</v>
      </c>
      <c r="AO29" s="32" t="str">
        <f t="shared" si="60"/>
        <v/>
      </c>
      <c r="AP29" s="32" t="str">
        <f t="shared" si="65"/>
        <v/>
      </c>
      <c r="AQ29" s="32" t="str">
        <f t="shared" si="61"/>
        <v/>
      </c>
      <c r="AR29" s="32" t="str">
        <f t="shared" si="66"/>
        <v/>
      </c>
      <c r="AS29" s="32" t="str">
        <f t="shared" si="50"/>
        <v/>
      </c>
      <c r="AT29" s="32" t="str">
        <f t="shared" si="67"/>
        <v/>
      </c>
      <c r="AU29" s="32" t="str">
        <f>IF($H29="","",CONCATENATE(J29," ",VLOOKUP(I29,データ!$V$1:$W$15,2,FALSE)))</f>
        <v/>
      </c>
      <c r="AV29" s="32" t="str">
        <f t="shared" si="62"/>
        <v/>
      </c>
      <c r="AW29" s="32" t="str">
        <f t="shared" si="68"/>
        <v/>
      </c>
      <c r="AX29" s="32" t="str">
        <f>IF($U29="","",CONCATENATE(W29," ",VLOOKUP(V29,データ!$V$1:$W$15,2,FALSE)))</f>
        <v/>
      </c>
      <c r="AY29" s="32" t="str">
        <f t="shared" si="3"/>
        <v/>
      </c>
      <c r="AZ29" s="32" t="str">
        <f t="shared" si="51"/>
        <v/>
      </c>
      <c r="BA29" s="32" t="str">
        <f t="shared" si="4"/>
        <v/>
      </c>
      <c r="BC29" s="32" t="str">
        <f t="shared" si="5"/>
        <v/>
      </c>
      <c r="BD29" s="32" t="str">
        <f t="shared" si="6"/>
        <v/>
      </c>
      <c r="BE29" s="32" t="b">
        <f t="shared" si="7"/>
        <v>0</v>
      </c>
      <c r="BF29" s="32" t="str">
        <f t="shared" si="8"/>
        <v>00種目を00入力00</v>
      </c>
      <c r="BG29" s="32" t="b">
        <f t="shared" si="9"/>
        <v>0</v>
      </c>
      <c r="BH29" s="32" t="str">
        <f t="shared" si="10"/>
        <v>0種目を00入力00</v>
      </c>
      <c r="BI29" s="32" t="b">
        <f t="shared" si="11"/>
        <v>0</v>
      </c>
      <c r="BJ29" s="32" t="str">
        <f t="shared" si="12"/>
        <v xml:space="preserve">  　00入力00</v>
      </c>
      <c r="BK29" s="32" t="b">
        <f t="shared" si="13"/>
        <v>0</v>
      </c>
      <c r="BL29" s="32" t="str">
        <f t="shared" si="14"/>
        <v>00種目を00</v>
      </c>
      <c r="BM29" s="32" t="b">
        <f t="shared" si="15"/>
        <v>0</v>
      </c>
      <c r="BN29" s="32" t="str">
        <f t="shared" si="16"/>
        <v xml:space="preserve"> 0種目を00</v>
      </c>
      <c r="BO29" s="32" t="b">
        <f t="shared" si="17"/>
        <v>0</v>
      </c>
      <c r="BP29" s="32" t="str">
        <f t="shared" si="18"/>
        <v xml:space="preserve"> 0種目を00</v>
      </c>
      <c r="BQ29" s="32" t="b">
        <f t="shared" si="19"/>
        <v>0</v>
      </c>
      <c r="BR29" s="32" t="str">
        <f t="shared" si="20"/>
        <v>0000点</v>
      </c>
      <c r="BS29" s="32" t="b">
        <f t="shared" si="21"/>
        <v>0</v>
      </c>
      <c r="BT29" s="32" t="str">
        <f t="shared" si="22"/>
        <v xml:space="preserve"> 000点</v>
      </c>
      <c r="BU29" s="32" t="b">
        <f t="shared" si="23"/>
        <v>0</v>
      </c>
      <c r="BV29" s="32" t="str">
        <f t="shared" si="24"/>
        <v xml:space="preserve">  00点</v>
      </c>
      <c r="BW29" s="32" t="b">
        <f t="shared" si="63"/>
        <v>0</v>
      </c>
      <c r="BX29" s="32" t="b">
        <f t="shared" si="25"/>
        <v>0</v>
      </c>
      <c r="BY29" s="32" t="str">
        <f t="shared" si="26"/>
        <v>00種目を00入力00</v>
      </c>
      <c r="BZ29" s="32" t="b">
        <f t="shared" si="27"/>
        <v>0</v>
      </c>
      <c r="CA29" s="32" t="str">
        <f t="shared" si="28"/>
        <v>0種目を00入力00</v>
      </c>
      <c r="CB29" s="32" t="b">
        <f t="shared" si="29"/>
        <v>0</v>
      </c>
      <c r="CC29" s="32" t="str">
        <f t="shared" si="30"/>
        <v xml:space="preserve">  　00入力00</v>
      </c>
      <c r="CD29" s="32" t="b">
        <f t="shared" si="31"/>
        <v>0</v>
      </c>
      <c r="CE29" s="32" t="str">
        <f t="shared" si="32"/>
        <v>00種目を00</v>
      </c>
      <c r="CF29" s="32" t="b">
        <f t="shared" si="33"/>
        <v>0</v>
      </c>
      <c r="CG29" s="32" t="str">
        <f t="shared" si="34"/>
        <v xml:space="preserve"> 0種目を00</v>
      </c>
      <c r="CH29" s="32" t="b">
        <f t="shared" si="35"/>
        <v>0</v>
      </c>
      <c r="CI29" s="32" t="str">
        <f t="shared" si="36"/>
        <v xml:space="preserve"> 0種目を00</v>
      </c>
      <c r="CJ29" s="32" t="b">
        <f t="shared" si="37"/>
        <v>0</v>
      </c>
      <c r="CK29" s="32" t="str">
        <f t="shared" si="38"/>
        <v>0000点</v>
      </c>
      <c r="CL29" s="32" t="b">
        <f t="shared" si="39"/>
        <v>0</v>
      </c>
      <c r="CM29" s="32" t="str">
        <f t="shared" si="40"/>
        <v xml:space="preserve"> 000点</v>
      </c>
      <c r="CN29" s="32" t="b">
        <f t="shared" si="41"/>
        <v>0</v>
      </c>
      <c r="CO29" s="32" t="str">
        <f t="shared" si="42"/>
        <v xml:space="preserve">  00点</v>
      </c>
      <c r="CP29" s="32" t="b">
        <f t="shared" si="52"/>
        <v>0</v>
      </c>
      <c r="CQ29" s="32" t="str">
        <f t="shared" si="43"/>
        <v/>
      </c>
      <c r="CR29" s="32" t="str">
        <f t="shared" si="44"/>
        <v/>
      </c>
      <c r="CS29" s="32" t="str">
        <f t="shared" si="69"/>
        <v/>
      </c>
      <c r="CT29" s="32" t="str">
        <f t="shared" si="53"/>
        <v/>
      </c>
      <c r="CU29" s="32" t="str">
        <f t="shared" si="46"/>
        <v/>
      </c>
      <c r="CV29" s="32" t="str">
        <f t="shared" si="54"/>
        <v/>
      </c>
      <c r="CW29" s="32" t="str">
        <f t="shared" si="47"/>
        <v/>
      </c>
      <c r="CX29" s="32" t="str">
        <f t="shared" si="55"/>
        <v/>
      </c>
    </row>
    <row r="30" spans="1:104" ht="14.25" customHeight="1">
      <c r="A30" s="65">
        <v>15</v>
      </c>
      <c r="B30" s="74"/>
      <c r="C30" s="74"/>
      <c r="D30" s="74"/>
      <c r="E30" s="151"/>
      <c r="F30" s="72" t="e">
        <f>VLOOKUP(E30,データ!D:E,2,FALSE)</f>
        <v>#N/A</v>
      </c>
      <c r="G30" s="76"/>
      <c r="H30" s="151"/>
      <c r="I30" s="72" t="e">
        <f>VLOOKUP(H30,データ!J:K,2,FALSE)</f>
        <v>#N/A</v>
      </c>
      <c r="J30" s="151"/>
      <c r="K30" s="72" t="e">
        <f>VLOOKUP(J30,データ!G:H,2,FALSE)</f>
        <v>#N/A</v>
      </c>
      <c r="L30" s="167">
        <v>0</v>
      </c>
      <c r="M30" s="168">
        <v>0</v>
      </c>
      <c r="N30" s="55" t="str">
        <f t="shared" si="56"/>
        <v>種目を</v>
      </c>
      <c r="O30" s="169">
        <v>0</v>
      </c>
      <c r="P30" s="168">
        <v>0</v>
      </c>
      <c r="Q30" s="55" t="str">
        <f t="shared" si="57"/>
        <v>入力</v>
      </c>
      <c r="R30" s="170">
        <v>0</v>
      </c>
      <c r="S30" s="171">
        <v>0</v>
      </c>
      <c r="T30" s="72" t="e">
        <f t="shared" si="64"/>
        <v>#N/A</v>
      </c>
      <c r="U30" s="151"/>
      <c r="V30" s="72" t="e">
        <f>VLOOKUP(U30,データ!J:K,2,FALSE)</f>
        <v>#N/A</v>
      </c>
      <c r="W30" s="151"/>
      <c r="X30" s="72" t="e">
        <f>VLOOKUP(W30,データ!G:H,2,0)</f>
        <v>#N/A</v>
      </c>
      <c r="Y30" s="167">
        <v>0</v>
      </c>
      <c r="Z30" s="168">
        <v>0</v>
      </c>
      <c r="AA30" s="55" t="str">
        <f t="shared" si="48"/>
        <v>種目を</v>
      </c>
      <c r="AB30" s="169">
        <v>0</v>
      </c>
      <c r="AC30" s="168">
        <v>0</v>
      </c>
      <c r="AD30" s="55" t="str">
        <f t="shared" si="58"/>
        <v>入力</v>
      </c>
      <c r="AE30" s="170">
        <v>0</v>
      </c>
      <c r="AF30" s="171">
        <v>0</v>
      </c>
      <c r="AG30" s="72" t="e">
        <f t="shared" si="59"/>
        <v>#N/A</v>
      </c>
      <c r="AH30" s="155"/>
      <c r="AI30" s="73"/>
      <c r="AJ30" s="73"/>
      <c r="AK30" s="73"/>
      <c r="AL30" s="73">
        <f>COUNT($AM$16:AM30)</f>
        <v>0</v>
      </c>
      <c r="AM30" s="32" t="str">
        <f t="shared" si="49"/>
        <v/>
      </c>
      <c r="AN30" s="73">
        <f>COUNT($AO$16:AO30)</f>
        <v>0</v>
      </c>
      <c r="AO30" s="32" t="str">
        <f t="shared" si="60"/>
        <v/>
      </c>
      <c r="AP30" s="32" t="str">
        <f t="shared" si="65"/>
        <v/>
      </c>
      <c r="AQ30" s="32" t="str">
        <f t="shared" si="61"/>
        <v/>
      </c>
      <c r="AR30" s="32" t="str">
        <f t="shared" si="66"/>
        <v/>
      </c>
      <c r="AS30" s="32" t="str">
        <f t="shared" si="50"/>
        <v/>
      </c>
      <c r="AT30" s="32" t="str">
        <f t="shared" si="67"/>
        <v/>
      </c>
      <c r="AU30" s="32" t="str">
        <f>IF($H30="","",CONCATENATE(J30," ",VLOOKUP(I30,データ!$V$1:$W$15,2,FALSE)))</f>
        <v/>
      </c>
      <c r="AV30" s="32" t="str">
        <f t="shared" si="62"/>
        <v/>
      </c>
      <c r="AW30" s="32" t="str">
        <f t="shared" si="68"/>
        <v/>
      </c>
      <c r="AX30" s="32" t="str">
        <f>IF($U30="","",CONCATENATE(W30," ",VLOOKUP(V30,データ!$V$1:$W$15,2,FALSE)))</f>
        <v/>
      </c>
      <c r="AY30" s="32" t="str">
        <f t="shared" si="3"/>
        <v/>
      </c>
      <c r="AZ30" s="32" t="str">
        <f t="shared" si="51"/>
        <v/>
      </c>
      <c r="BA30" s="32" t="str">
        <f t="shared" si="4"/>
        <v/>
      </c>
      <c r="BC30" s="32" t="str">
        <f t="shared" si="5"/>
        <v/>
      </c>
      <c r="BD30" s="32" t="str">
        <f t="shared" si="6"/>
        <v/>
      </c>
      <c r="BE30" s="32" t="b">
        <f t="shared" si="7"/>
        <v>0</v>
      </c>
      <c r="BF30" s="32" t="str">
        <f t="shared" si="8"/>
        <v>00種目を00入力00</v>
      </c>
      <c r="BG30" s="32" t="b">
        <f t="shared" si="9"/>
        <v>0</v>
      </c>
      <c r="BH30" s="32" t="str">
        <f t="shared" si="10"/>
        <v>0種目を00入力00</v>
      </c>
      <c r="BI30" s="32" t="b">
        <f t="shared" si="11"/>
        <v>0</v>
      </c>
      <c r="BJ30" s="32" t="str">
        <f t="shared" si="12"/>
        <v xml:space="preserve">  　00入力00</v>
      </c>
      <c r="BK30" s="32" t="b">
        <f t="shared" si="13"/>
        <v>0</v>
      </c>
      <c r="BL30" s="32" t="str">
        <f t="shared" si="14"/>
        <v>00種目を00</v>
      </c>
      <c r="BM30" s="32" t="b">
        <f t="shared" si="15"/>
        <v>0</v>
      </c>
      <c r="BN30" s="32" t="str">
        <f t="shared" si="16"/>
        <v xml:space="preserve"> 0種目を00</v>
      </c>
      <c r="BO30" s="32" t="b">
        <f t="shared" si="17"/>
        <v>0</v>
      </c>
      <c r="BP30" s="32" t="str">
        <f t="shared" si="18"/>
        <v xml:space="preserve"> 0種目を00</v>
      </c>
      <c r="BQ30" s="32" t="b">
        <f t="shared" si="19"/>
        <v>0</v>
      </c>
      <c r="BR30" s="32" t="str">
        <f t="shared" si="20"/>
        <v>0000点</v>
      </c>
      <c r="BS30" s="32" t="b">
        <f t="shared" si="21"/>
        <v>0</v>
      </c>
      <c r="BT30" s="32" t="str">
        <f t="shared" si="22"/>
        <v xml:space="preserve"> 000点</v>
      </c>
      <c r="BU30" s="32" t="b">
        <f t="shared" si="23"/>
        <v>0</v>
      </c>
      <c r="BV30" s="32" t="str">
        <f t="shared" si="24"/>
        <v xml:space="preserve">  00点</v>
      </c>
      <c r="BW30" s="32" t="b">
        <f t="shared" si="63"/>
        <v>0</v>
      </c>
      <c r="BX30" s="32" t="b">
        <f t="shared" si="25"/>
        <v>0</v>
      </c>
      <c r="BY30" s="32" t="str">
        <f t="shared" si="26"/>
        <v>00種目を00入力00</v>
      </c>
      <c r="BZ30" s="32" t="b">
        <f t="shared" si="27"/>
        <v>0</v>
      </c>
      <c r="CA30" s="32" t="str">
        <f t="shared" si="28"/>
        <v>0種目を00入力00</v>
      </c>
      <c r="CB30" s="32" t="b">
        <f t="shared" si="29"/>
        <v>0</v>
      </c>
      <c r="CC30" s="32" t="str">
        <f t="shared" si="30"/>
        <v xml:space="preserve">  　00入力00</v>
      </c>
      <c r="CD30" s="32" t="b">
        <f t="shared" si="31"/>
        <v>0</v>
      </c>
      <c r="CE30" s="32" t="str">
        <f t="shared" si="32"/>
        <v>00種目を00</v>
      </c>
      <c r="CF30" s="32" t="b">
        <f t="shared" si="33"/>
        <v>0</v>
      </c>
      <c r="CG30" s="32" t="str">
        <f t="shared" si="34"/>
        <v xml:space="preserve"> 0種目を00</v>
      </c>
      <c r="CH30" s="32" t="b">
        <f t="shared" si="35"/>
        <v>0</v>
      </c>
      <c r="CI30" s="32" t="str">
        <f t="shared" si="36"/>
        <v xml:space="preserve"> 0種目を00</v>
      </c>
      <c r="CJ30" s="32" t="b">
        <f t="shared" si="37"/>
        <v>0</v>
      </c>
      <c r="CK30" s="32" t="str">
        <f t="shared" si="38"/>
        <v>0000点</v>
      </c>
      <c r="CL30" s="32" t="b">
        <f t="shared" si="39"/>
        <v>0</v>
      </c>
      <c r="CM30" s="32" t="str">
        <f t="shared" si="40"/>
        <v xml:space="preserve"> 000点</v>
      </c>
      <c r="CN30" s="32" t="b">
        <f t="shared" si="41"/>
        <v>0</v>
      </c>
      <c r="CO30" s="32" t="str">
        <f t="shared" si="42"/>
        <v xml:space="preserve">  00点</v>
      </c>
      <c r="CP30" s="32" t="b">
        <f t="shared" si="52"/>
        <v>0</v>
      </c>
      <c r="CQ30" s="32" t="str">
        <f t="shared" si="43"/>
        <v/>
      </c>
      <c r="CR30" s="32" t="str">
        <f t="shared" si="44"/>
        <v/>
      </c>
      <c r="CS30" s="32" t="str">
        <f t="shared" si="69"/>
        <v/>
      </c>
      <c r="CT30" s="32" t="str">
        <f t="shared" si="53"/>
        <v/>
      </c>
      <c r="CU30" s="32" t="str">
        <f t="shared" si="46"/>
        <v/>
      </c>
      <c r="CV30" s="32" t="str">
        <f t="shared" si="54"/>
        <v/>
      </c>
      <c r="CW30" s="32" t="str">
        <f t="shared" si="47"/>
        <v/>
      </c>
      <c r="CX30" s="32" t="str">
        <f t="shared" si="55"/>
        <v/>
      </c>
    </row>
    <row r="31" spans="1:104" ht="14.25" customHeight="1">
      <c r="A31" s="65">
        <v>16</v>
      </c>
      <c r="B31" s="74"/>
      <c r="C31" s="74"/>
      <c r="D31" s="74"/>
      <c r="E31" s="151"/>
      <c r="F31" s="72" t="e">
        <f>VLOOKUP(E31,データ!D:E,2,FALSE)</f>
        <v>#N/A</v>
      </c>
      <c r="G31" s="76"/>
      <c r="H31" s="151"/>
      <c r="I31" s="72" t="e">
        <f>VLOOKUP(H31,データ!J:K,2,FALSE)</f>
        <v>#N/A</v>
      </c>
      <c r="J31" s="151"/>
      <c r="K31" s="72" t="e">
        <f>VLOOKUP(J31,データ!G:H,2,FALSE)</f>
        <v>#N/A</v>
      </c>
      <c r="L31" s="167">
        <v>0</v>
      </c>
      <c r="M31" s="168">
        <v>0</v>
      </c>
      <c r="N31" s="55" t="str">
        <f t="shared" si="56"/>
        <v>種目を</v>
      </c>
      <c r="O31" s="169">
        <v>0</v>
      </c>
      <c r="P31" s="168">
        <v>0</v>
      </c>
      <c r="Q31" s="55" t="str">
        <f t="shared" si="57"/>
        <v>入力</v>
      </c>
      <c r="R31" s="170">
        <v>0</v>
      </c>
      <c r="S31" s="171">
        <v>0</v>
      </c>
      <c r="T31" s="72" t="e">
        <f t="shared" si="64"/>
        <v>#N/A</v>
      </c>
      <c r="U31" s="151"/>
      <c r="V31" s="72" t="e">
        <f>VLOOKUP(U31,データ!J:K,2,FALSE)</f>
        <v>#N/A</v>
      </c>
      <c r="W31" s="151"/>
      <c r="X31" s="72" t="e">
        <f>VLOOKUP(W31,データ!G:H,2,0)</f>
        <v>#N/A</v>
      </c>
      <c r="Y31" s="167">
        <v>0</v>
      </c>
      <c r="Z31" s="168">
        <v>0</v>
      </c>
      <c r="AA31" s="55" t="str">
        <f t="shared" si="48"/>
        <v>種目を</v>
      </c>
      <c r="AB31" s="169">
        <v>0</v>
      </c>
      <c r="AC31" s="168">
        <v>0</v>
      </c>
      <c r="AD31" s="55" t="str">
        <f t="shared" si="58"/>
        <v>入力</v>
      </c>
      <c r="AE31" s="170">
        <v>0</v>
      </c>
      <c r="AF31" s="171">
        <v>0</v>
      </c>
      <c r="AG31" s="72" t="e">
        <f t="shared" si="59"/>
        <v>#N/A</v>
      </c>
      <c r="AH31" s="155"/>
      <c r="AI31" s="73"/>
      <c r="AJ31" s="73"/>
      <c r="AK31" s="73"/>
      <c r="AL31" s="73">
        <f>COUNT($AM$16:AM31)</f>
        <v>0</v>
      </c>
      <c r="AM31" s="32" t="str">
        <f t="shared" si="49"/>
        <v/>
      </c>
      <c r="AN31" s="73">
        <f>COUNT($AO$16:AO31)</f>
        <v>0</v>
      </c>
      <c r="AO31" s="32" t="str">
        <f t="shared" si="60"/>
        <v/>
      </c>
      <c r="AP31" s="32" t="str">
        <f t="shared" si="65"/>
        <v/>
      </c>
      <c r="AQ31" s="32" t="str">
        <f t="shared" si="61"/>
        <v/>
      </c>
      <c r="AR31" s="32" t="str">
        <f t="shared" si="66"/>
        <v/>
      </c>
      <c r="AS31" s="32" t="str">
        <f t="shared" si="50"/>
        <v/>
      </c>
      <c r="AT31" s="32" t="str">
        <f t="shared" si="67"/>
        <v/>
      </c>
      <c r="AU31" s="32" t="str">
        <f>IF($H31="","",CONCATENATE(J31," ",VLOOKUP(I31,データ!$V$1:$W$15,2,FALSE)))</f>
        <v/>
      </c>
      <c r="AV31" s="32" t="str">
        <f t="shared" si="62"/>
        <v/>
      </c>
      <c r="AW31" s="32" t="str">
        <f t="shared" si="68"/>
        <v/>
      </c>
      <c r="AX31" s="32" t="str">
        <f>IF($U31="","",CONCATENATE(W31," ",VLOOKUP(V31,データ!$V$1:$W$15,2,FALSE)))</f>
        <v/>
      </c>
      <c r="AY31" s="32" t="str">
        <f t="shared" si="3"/>
        <v/>
      </c>
      <c r="AZ31" s="32" t="str">
        <f t="shared" si="51"/>
        <v/>
      </c>
      <c r="BA31" s="32" t="str">
        <f t="shared" si="4"/>
        <v/>
      </c>
      <c r="BC31" s="32" t="str">
        <f t="shared" si="5"/>
        <v/>
      </c>
      <c r="BD31" s="32" t="str">
        <f t="shared" si="6"/>
        <v/>
      </c>
      <c r="BE31" s="32" t="b">
        <f t="shared" si="7"/>
        <v>0</v>
      </c>
      <c r="BF31" s="32" t="str">
        <f t="shared" si="8"/>
        <v>00種目を00入力00</v>
      </c>
      <c r="BG31" s="32" t="b">
        <f t="shared" si="9"/>
        <v>0</v>
      </c>
      <c r="BH31" s="32" t="str">
        <f t="shared" si="10"/>
        <v>0種目を00入力00</v>
      </c>
      <c r="BI31" s="32" t="b">
        <f t="shared" si="11"/>
        <v>0</v>
      </c>
      <c r="BJ31" s="32" t="str">
        <f t="shared" si="12"/>
        <v xml:space="preserve">  　00入力00</v>
      </c>
      <c r="BK31" s="32" t="b">
        <f t="shared" si="13"/>
        <v>0</v>
      </c>
      <c r="BL31" s="32" t="str">
        <f t="shared" si="14"/>
        <v>00種目を00</v>
      </c>
      <c r="BM31" s="32" t="b">
        <f t="shared" si="15"/>
        <v>0</v>
      </c>
      <c r="BN31" s="32" t="str">
        <f t="shared" si="16"/>
        <v xml:space="preserve"> 0種目を00</v>
      </c>
      <c r="BO31" s="32" t="b">
        <f t="shared" si="17"/>
        <v>0</v>
      </c>
      <c r="BP31" s="32" t="str">
        <f t="shared" si="18"/>
        <v xml:space="preserve"> 0種目を00</v>
      </c>
      <c r="BQ31" s="32" t="b">
        <f t="shared" si="19"/>
        <v>0</v>
      </c>
      <c r="BR31" s="32" t="str">
        <f t="shared" si="20"/>
        <v>0000点</v>
      </c>
      <c r="BS31" s="32" t="b">
        <f t="shared" si="21"/>
        <v>0</v>
      </c>
      <c r="BT31" s="32" t="str">
        <f t="shared" si="22"/>
        <v xml:space="preserve"> 000点</v>
      </c>
      <c r="BU31" s="32" t="b">
        <f t="shared" si="23"/>
        <v>0</v>
      </c>
      <c r="BV31" s="32" t="str">
        <f t="shared" si="24"/>
        <v xml:space="preserve">  00点</v>
      </c>
      <c r="BW31" s="32" t="b">
        <f t="shared" si="63"/>
        <v>0</v>
      </c>
      <c r="BX31" s="32" t="b">
        <f t="shared" si="25"/>
        <v>0</v>
      </c>
      <c r="BY31" s="32" t="str">
        <f t="shared" si="26"/>
        <v>00種目を00入力00</v>
      </c>
      <c r="BZ31" s="32" t="b">
        <f t="shared" si="27"/>
        <v>0</v>
      </c>
      <c r="CA31" s="32" t="str">
        <f t="shared" si="28"/>
        <v>0種目を00入力00</v>
      </c>
      <c r="CB31" s="32" t="b">
        <f t="shared" si="29"/>
        <v>0</v>
      </c>
      <c r="CC31" s="32" t="str">
        <f t="shared" si="30"/>
        <v xml:space="preserve">  　00入力00</v>
      </c>
      <c r="CD31" s="32" t="b">
        <f t="shared" si="31"/>
        <v>0</v>
      </c>
      <c r="CE31" s="32" t="str">
        <f t="shared" si="32"/>
        <v>00種目を00</v>
      </c>
      <c r="CF31" s="32" t="b">
        <f t="shared" si="33"/>
        <v>0</v>
      </c>
      <c r="CG31" s="32" t="str">
        <f t="shared" si="34"/>
        <v xml:space="preserve"> 0種目を00</v>
      </c>
      <c r="CH31" s="32" t="b">
        <f t="shared" si="35"/>
        <v>0</v>
      </c>
      <c r="CI31" s="32" t="str">
        <f t="shared" si="36"/>
        <v xml:space="preserve"> 0種目を00</v>
      </c>
      <c r="CJ31" s="32" t="b">
        <f t="shared" si="37"/>
        <v>0</v>
      </c>
      <c r="CK31" s="32" t="str">
        <f t="shared" si="38"/>
        <v>0000点</v>
      </c>
      <c r="CL31" s="32" t="b">
        <f t="shared" si="39"/>
        <v>0</v>
      </c>
      <c r="CM31" s="32" t="str">
        <f t="shared" si="40"/>
        <v xml:space="preserve"> 000点</v>
      </c>
      <c r="CN31" s="32" t="b">
        <f t="shared" si="41"/>
        <v>0</v>
      </c>
      <c r="CO31" s="32" t="str">
        <f t="shared" si="42"/>
        <v xml:space="preserve">  00点</v>
      </c>
      <c r="CP31" s="32" t="b">
        <f t="shared" si="52"/>
        <v>0</v>
      </c>
      <c r="CQ31" s="32" t="str">
        <f t="shared" si="43"/>
        <v/>
      </c>
      <c r="CR31" s="32" t="str">
        <f t="shared" si="44"/>
        <v/>
      </c>
      <c r="CS31" s="32" t="str">
        <f t="shared" si="69"/>
        <v/>
      </c>
      <c r="CT31" s="32" t="str">
        <f t="shared" si="53"/>
        <v/>
      </c>
      <c r="CU31" s="32" t="str">
        <f t="shared" si="46"/>
        <v/>
      </c>
      <c r="CV31" s="32" t="str">
        <f t="shared" si="54"/>
        <v/>
      </c>
      <c r="CW31" s="32" t="str">
        <f t="shared" si="47"/>
        <v/>
      </c>
      <c r="CX31" s="32" t="str">
        <f t="shared" si="55"/>
        <v/>
      </c>
    </row>
    <row r="32" spans="1:104" ht="14.25" customHeight="1">
      <c r="A32" s="65">
        <v>17</v>
      </c>
      <c r="B32" s="74"/>
      <c r="C32" s="74"/>
      <c r="D32" s="74"/>
      <c r="E32" s="151"/>
      <c r="F32" s="72" t="e">
        <f>VLOOKUP(E32,データ!D:E,2,FALSE)</f>
        <v>#N/A</v>
      </c>
      <c r="G32" s="76"/>
      <c r="H32" s="151"/>
      <c r="I32" s="72" t="e">
        <f>VLOOKUP(H32,データ!J:K,2,FALSE)</f>
        <v>#N/A</v>
      </c>
      <c r="J32" s="151"/>
      <c r="K32" s="72" t="e">
        <f>VLOOKUP(J32,データ!G:H,2,FALSE)</f>
        <v>#N/A</v>
      </c>
      <c r="L32" s="167">
        <v>0</v>
      </c>
      <c r="M32" s="168">
        <v>0</v>
      </c>
      <c r="N32" s="55" t="str">
        <f t="shared" si="56"/>
        <v>種目を</v>
      </c>
      <c r="O32" s="169">
        <v>0</v>
      </c>
      <c r="P32" s="168">
        <v>0</v>
      </c>
      <c r="Q32" s="55" t="str">
        <f t="shared" si="57"/>
        <v>入力</v>
      </c>
      <c r="R32" s="170">
        <v>0</v>
      </c>
      <c r="S32" s="171">
        <v>0</v>
      </c>
      <c r="T32" s="72" t="e">
        <f t="shared" si="64"/>
        <v>#N/A</v>
      </c>
      <c r="U32" s="151"/>
      <c r="V32" s="72" t="e">
        <f>VLOOKUP(U32,データ!J:K,2,FALSE)</f>
        <v>#N/A</v>
      </c>
      <c r="W32" s="151"/>
      <c r="X32" s="72" t="e">
        <f>VLOOKUP(W32,データ!G:H,2,0)</f>
        <v>#N/A</v>
      </c>
      <c r="Y32" s="167">
        <v>0</v>
      </c>
      <c r="Z32" s="168">
        <v>0</v>
      </c>
      <c r="AA32" s="55" t="str">
        <f t="shared" si="48"/>
        <v>種目を</v>
      </c>
      <c r="AB32" s="169">
        <v>0</v>
      </c>
      <c r="AC32" s="168">
        <v>0</v>
      </c>
      <c r="AD32" s="55" t="str">
        <f t="shared" si="58"/>
        <v>入力</v>
      </c>
      <c r="AE32" s="170">
        <v>0</v>
      </c>
      <c r="AF32" s="171">
        <v>0</v>
      </c>
      <c r="AG32" s="72" t="e">
        <f t="shared" si="59"/>
        <v>#N/A</v>
      </c>
      <c r="AH32" s="155"/>
      <c r="AI32" s="73"/>
      <c r="AJ32" s="73"/>
      <c r="AK32" s="73"/>
      <c r="AL32" s="73">
        <f>COUNT($AM$16:AM32)</f>
        <v>0</v>
      </c>
      <c r="AM32" s="32" t="str">
        <f t="shared" si="49"/>
        <v/>
      </c>
      <c r="AN32" s="73">
        <f>COUNT($AO$16:AO32)</f>
        <v>0</v>
      </c>
      <c r="AO32" s="32" t="str">
        <f t="shared" si="60"/>
        <v/>
      </c>
      <c r="AP32" s="32" t="str">
        <f t="shared" si="65"/>
        <v/>
      </c>
      <c r="AQ32" s="32" t="str">
        <f t="shared" si="61"/>
        <v/>
      </c>
      <c r="AR32" s="32" t="str">
        <f t="shared" si="66"/>
        <v/>
      </c>
      <c r="AS32" s="32" t="str">
        <f t="shared" si="50"/>
        <v/>
      </c>
      <c r="AT32" s="32" t="str">
        <f t="shared" si="67"/>
        <v/>
      </c>
      <c r="AU32" s="32" t="str">
        <f>IF($H32="","",CONCATENATE(J32," ",VLOOKUP(I32,データ!$V$1:$W$15,2,FALSE)))</f>
        <v/>
      </c>
      <c r="AV32" s="32" t="str">
        <f t="shared" si="62"/>
        <v/>
      </c>
      <c r="AW32" s="32" t="str">
        <f t="shared" si="68"/>
        <v/>
      </c>
      <c r="AX32" s="32" t="str">
        <f>IF($U32="","",CONCATENATE(W32," ",VLOOKUP(V32,データ!$V$1:$W$15,2,FALSE)))</f>
        <v/>
      </c>
      <c r="AY32" s="32" t="str">
        <f t="shared" si="3"/>
        <v/>
      </c>
      <c r="AZ32" s="32" t="str">
        <f t="shared" si="51"/>
        <v/>
      </c>
      <c r="BA32" s="32" t="str">
        <f t="shared" si="4"/>
        <v/>
      </c>
      <c r="BC32" s="32" t="str">
        <f t="shared" si="5"/>
        <v/>
      </c>
      <c r="BD32" s="32" t="str">
        <f t="shared" si="6"/>
        <v/>
      </c>
      <c r="BE32" s="32" t="b">
        <f t="shared" si="7"/>
        <v>0</v>
      </c>
      <c r="BF32" s="32" t="str">
        <f t="shared" si="8"/>
        <v>00種目を00入力00</v>
      </c>
      <c r="BG32" s="32" t="b">
        <f t="shared" si="9"/>
        <v>0</v>
      </c>
      <c r="BH32" s="32" t="str">
        <f t="shared" si="10"/>
        <v>0種目を00入力00</v>
      </c>
      <c r="BI32" s="32" t="b">
        <f t="shared" si="11"/>
        <v>0</v>
      </c>
      <c r="BJ32" s="32" t="str">
        <f t="shared" si="12"/>
        <v xml:space="preserve">  　00入力00</v>
      </c>
      <c r="BK32" s="32" t="b">
        <f t="shared" si="13"/>
        <v>0</v>
      </c>
      <c r="BL32" s="32" t="str">
        <f t="shared" si="14"/>
        <v>00種目を00</v>
      </c>
      <c r="BM32" s="32" t="b">
        <f t="shared" si="15"/>
        <v>0</v>
      </c>
      <c r="BN32" s="32" t="str">
        <f t="shared" si="16"/>
        <v xml:space="preserve"> 0種目を00</v>
      </c>
      <c r="BO32" s="32" t="b">
        <f t="shared" si="17"/>
        <v>0</v>
      </c>
      <c r="BP32" s="32" t="str">
        <f t="shared" si="18"/>
        <v xml:space="preserve"> 0種目を00</v>
      </c>
      <c r="BQ32" s="32" t="b">
        <f t="shared" si="19"/>
        <v>0</v>
      </c>
      <c r="BR32" s="32" t="str">
        <f t="shared" si="20"/>
        <v>0000点</v>
      </c>
      <c r="BS32" s="32" t="b">
        <f t="shared" si="21"/>
        <v>0</v>
      </c>
      <c r="BT32" s="32" t="str">
        <f t="shared" si="22"/>
        <v xml:space="preserve"> 000点</v>
      </c>
      <c r="BU32" s="32" t="b">
        <f t="shared" si="23"/>
        <v>0</v>
      </c>
      <c r="BV32" s="32" t="str">
        <f t="shared" si="24"/>
        <v xml:space="preserve">  00点</v>
      </c>
      <c r="BW32" s="32" t="b">
        <f t="shared" si="63"/>
        <v>0</v>
      </c>
      <c r="BX32" s="32" t="b">
        <f t="shared" si="25"/>
        <v>0</v>
      </c>
      <c r="BY32" s="32" t="str">
        <f t="shared" si="26"/>
        <v>00種目を00入力00</v>
      </c>
      <c r="BZ32" s="32" t="b">
        <f t="shared" si="27"/>
        <v>0</v>
      </c>
      <c r="CA32" s="32" t="str">
        <f t="shared" si="28"/>
        <v>0種目を00入力00</v>
      </c>
      <c r="CB32" s="32" t="b">
        <f t="shared" si="29"/>
        <v>0</v>
      </c>
      <c r="CC32" s="32" t="str">
        <f t="shared" si="30"/>
        <v xml:space="preserve">  　00入力00</v>
      </c>
      <c r="CD32" s="32" t="b">
        <f t="shared" si="31"/>
        <v>0</v>
      </c>
      <c r="CE32" s="32" t="str">
        <f t="shared" si="32"/>
        <v>00種目を00</v>
      </c>
      <c r="CF32" s="32" t="b">
        <f t="shared" si="33"/>
        <v>0</v>
      </c>
      <c r="CG32" s="32" t="str">
        <f t="shared" si="34"/>
        <v xml:space="preserve"> 0種目を00</v>
      </c>
      <c r="CH32" s="32" t="b">
        <f t="shared" si="35"/>
        <v>0</v>
      </c>
      <c r="CI32" s="32" t="str">
        <f t="shared" si="36"/>
        <v xml:space="preserve"> 0種目を00</v>
      </c>
      <c r="CJ32" s="32" t="b">
        <f t="shared" si="37"/>
        <v>0</v>
      </c>
      <c r="CK32" s="32" t="str">
        <f t="shared" si="38"/>
        <v>0000点</v>
      </c>
      <c r="CL32" s="32" t="b">
        <f t="shared" si="39"/>
        <v>0</v>
      </c>
      <c r="CM32" s="32" t="str">
        <f t="shared" si="40"/>
        <v xml:space="preserve"> 000点</v>
      </c>
      <c r="CN32" s="32" t="b">
        <f t="shared" si="41"/>
        <v>0</v>
      </c>
      <c r="CO32" s="32" t="str">
        <f t="shared" si="42"/>
        <v xml:space="preserve">  00点</v>
      </c>
      <c r="CP32" s="32" t="b">
        <f t="shared" si="52"/>
        <v>0</v>
      </c>
      <c r="CQ32" s="32" t="str">
        <f t="shared" si="43"/>
        <v/>
      </c>
      <c r="CR32" s="32" t="str">
        <f t="shared" si="44"/>
        <v/>
      </c>
      <c r="CS32" s="32" t="str">
        <f t="shared" si="69"/>
        <v/>
      </c>
      <c r="CT32" s="32" t="str">
        <f t="shared" si="53"/>
        <v/>
      </c>
      <c r="CU32" s="32" t="str">
        <f t="shared" si="46"/>
        <v/>
      </c>
      <c r="CV32" s="32" t="str">
        <f t="shared" si="54"/>
        <v/>
      </c>
      <c r="CW32" s="32" t="str">
        <f t="shared" si="47"/>
        <v/>
      </c>
      <c r="CX32" s="32" t="str">
        <f t="shared" si="55"/>
        <v/>
      </c>
    </row>
    <row r="33" spans="1:102" ht="14.25" customHeight="1">
      <c r="A33" s="65">
        <v>18</v>
      </c>
      <c r="B33" s="74"/>
      <c r="C33" s="74"/>
      <c r="D33" s="74"/>
      <c r="E33" s="151"/>
      <c r="F33" s="72" t="e">
        <f>VLOOKUP(E33,データ!D:E,2,FALSE)</f>
        <v>#N/A</v>
      </c>
      <c r="G33" s="76"/>
      <c r="H33" s="151"/>
      <c r="I33" s="72" t="e">
        <f>VLOOKUP(H33,データ!J:K,2,FALSE)</f>
        <v>#N/A</v>
      </c>
      <c r="J33" s="151"/>
      <c r="K33" s="72" t="e">
        <f>VLOOKUP(J33,データ!G:H,2,FALSE)</f>
        <v>#N/A</v>
      </c>
      <c r="L33" s="167">
        <v>0</v>
      </c>
      <c r="M33" s="168">
        <v>0</v>
      </c>
      <c r="N33" s="55" t="str">
        <f t="shared" si="56"/>
        <v>種目を</v>
      </c>
      <c r="O33" s="169">
        <v>0</v>
      </c>
      <c r="P33" s="168">
        <v>0</v>
      </c>
      <c r="Q33" s="55" t="str">
        <f t="shared" si="57"/>
        <v>入力</v>
      </c>
      <c r="R33" s="170">
        <v>0</v>
      </c>
      <c r="S33" s="171">
        <v>0</v>
      </c>
      <c r="T33" s="72" t="e">
        <f t="shared" si="64"/>
        <v>#N/A</v>
      </c>
      <c r="U33" s="151"/>
      <c r="V33" s="72" t="e">
        <f>VLOOKUP(U33,データ!J:K,2,FALSE)</f>
        <v>#N/A</v>
      </c>
      <c r="W33" s="151"/>
      <c r="X33" s="72" t="e">
        <f>VLOOKUP(W33,データ!G:H,2,0)</f>
        <v>#N/A</v>
      </c>
      <c r="Y33" s="167">
        <v>0</v>
      </c>
      <c r="Z33" s="168">
        <v>0</v>
      </c>
      <c r="AA33" s="55" t="str">
        <f t="shared" si="48"/>
        <v>種目を</v>
      </c>
      <c r="AB33" s="169">
        <v>0</v>
      </c>
      <c r="AC33" s="168">
        <v>0</v>
      </c>
      <c r="AD33" s="55" t="str">
        <f t="shared" si="58"/>
        <v>入力</v>
      </c>
      <c r="AE33" s="170">
        <v>0</v>
      </c>
      <c r="AF33" s="171">
        <v>0</v>
      </c>
      <c r="AG33" s="72" t="e">
        <f t="shared" si="59"/>
        <v>#N/A</v>
      </c>
      <c r="AH33" s="155"/>
      <c r="AI33" s="73"/>
      <c r="AJ33" s="73"/>
      <c r="AK33" s="73"/>
      <c r="AL33" s="73">
        <f>COUNT($AM$16:AM33)</f>
        <v>0</v>
      </c>
      <c r="AM33" s="32" t="str">
        <f t="shared" si="49"/>
        <v/>
      </c>
      <c r="AN33" s="73">
        <f>COUNT($AO$16:AO33)</f>
        <v>0</v>
      </c>
      <c r="AO33" s="32" t="str">
        <f t="shared" si="60"/>
        <v/>
      </c>
      <c r="AP33" s="32" t="str">
        <f t="shared" si="65"/>
        <v/>
      </c>
      <c r="AQ33" s="32" t="str">
        <f t="shared" si="61"/>
        <v/>
      </c>
      <c r="AR33" s="32" t="str">
        <f t="shared" si="66"/>
        <v/>
      </c>
      <c r="AS33" s="32" t="str">
        <f t="shared" si="50"/>
        <v/>
      </c>
      <c r="AT33" s="32" t="str">
        <f t="shared" si="67"/>
        <v/>
      </c>
      <c r="AU33" s="32" t="str">
        <f>IF($H33="","",CONCATENATE(J33," ",VLOOKUP(I33,データ!$V$1:$W$15,2,FALSE)))</f>
        <v/>
      </c>
      <c r="AV33" s="32" t="str">
        <f t="shared" si="62"/>
        <v/>
      </c>
      <c r="AW33" s="32" t="str">
        <f t="shared" si="68"/>
        <v/>
      </c>
      <c r="AX33" s="32" t="str">
        <f>IF($U33="","",CONCATENATE(W33," ",VLOOKUP(V33,データ!$V$1:$W$15,2,FALSE)))</f>
        <v/>
      </c>
      <c r="AY33" s="32" t="str">
        <f t="shared" si="3"/>
        <v/>
      </c>
      <c r="AZ33" s="32" t="str">
        <f t="shared" si="51"/>
        <v/>
      </c>
      <c r="BA33" s="32" t="str">
        <f t="shared" si="4"/>
        <v/>
      </c>
      <c r="BC33" s="32" t="str">
        <f t="shared" si="5"/>
        <v/>
      </c>
      <c r="BD33" s="32" t="str">
        <f t="shared" si="6"/>
        <v/>
      </c>
      <c r="BE33" s="32" t="b">
        <f t="shared" si="7"/>
        <v>0</v>
      </c>
      <c r="BF33" s="32" t="str">
        <f t="shared" si="8"/>
        <v>00種目を00入力00</v>
      </c>
      <c r="BG33" s="32" t="b">
        <f t="shared" si="9"/>
        <v>0</v>
      </c>
      <c r="BH33" s="32" t="str">
        <f t="shared" si="10"/>
        <v>0種目を00入力00</v>
      </c>
      <c r="BI33" s="32" t="b">
        <f t="shared" si="11"/>
        <v>0</v>
      </c>
      <c r="BJ33" s="32" t="str">
        <f t="shared" si="12"/>
        <v xml:space="preserve">  　00入力00</v>
      </c>
      <c r="BK33" s="32" t="b">
        <f t="shared" si="13"/>
        <v>0</v>
      </c>
      <c r="BL33" s="32" t="str">
        <f t="shared" si="14"/>
        <v>00種目を00</v>
      </c>
      <c r="BM33" s="32" t="b">
        <f t="shared" si="15"/>
        <v>0</v>
      </c>
      <c r="BN33" s="32" t="str">
        <f t="shared" si="16"/>
        <v xml:space="preserve"> 0種目を00</v>
      </c>
      <c r="BO33" s="32" t="b">
        <f t="shared" si="17"/>
        <v>0</v>
      </c>
      <c r="BP33" s="32" t="str">
        <f t="shared" si="18"/>
        <v xml:space="preserve"> 0種目を00</v>
      </c>
      <c r="BQ33" s="32" t="b">
        <f t="shared" si="19"/>
        <v>0</v>
      </c>
      <c r="BR33" s="32" t="str">
        <f t="shared" si="20"/>
        <v>0000点</v>
      </c>
      <c r="BS33" s="32" t="b">
        <f t="shared" si="21"/>
        <v>0</v>
      </c>
      <c r="BT33" s="32" t="str">
        <f t="shared" si="22"/>
        <v xml:space="preserve"> 000点</v>
      </c>
      <c r="BU33" s="32" t="b">
        <f t="shared" si="23"/>
        <v>0</v>
      </c>
      <c r="BV33" s="32" t="str">
        <f t="shared" si="24"/>
        <v xml:space="preserve">  00点</v>
      </c>
      <c r="BW33" s="32" t="b">
        <f t="shared" si="63"/>
        <v>0</v>
      </c>
      <c r="BX33" s="32" t="b">
        <f t="shared" si="25"/>
        <v>0</v>
      </c>
      <c r="BY33" s="32" t="str">
        <f t="shared" si="26"/>
        <v>00種目を00入力00</v>
      </c>
      <c r="BZ33" s="32" t="b">
        <f t="shared" si="27"/>
        <v>0</v>
      </c>
      <c r="CA33" s="32" t="str">
        <f t="shared" si="28"/>
        <v>0種目を00入力00</v>
      </c>
      <c r="CB33" s="32" t="b">
        <f t="shared" si="29"/>
        <v>0</v>
      </c>
      <c r="CC33" s="32" t="str">
        <f t="shared" si="30"/>
        <v xml:space="preserve">  　00入力00</v>
      </c>
      <c r="CD33" s="32" t="b">
        <f t="shared" si="31"/>
        <v>0</v>
      </c>
      <c r="CE33" s="32" t="str">
        <f t="shared" si="32"/>
        <v>00種目を00</v>
      </c>
      <c r="CF33" s="32" t="b">
        <f t="shared" si="33"/>
        <v>0</v>
      </c>
      <c r="CG33" s="32" t="str">
        <f t="shared" si="34"/>
        <v xml:space="preserve"> 0種目を00</v>
      </c>
      <c r="CH33" s="32" t="b">
        <f t="shared" si="35"/>
        <v>0</v>
      </c>
      <c r="CI33" s="32" t="str">
        <f t="shared" si="36"/>
        <v xml:space="preserve"> 0種目を00</v>
      </c>
      <c r="CJ33" s="32" t="b">
        <f t="shared" si="37"/>
        <v>0</v>
      </c>
      <c r="CK33" s="32" t="str">
        <f t="shared" si="38"/>
        <v>0000点</v>
      </c>
      <c r="CL33" s="32" t="b">
        <f t="shared" si="39"/>
        <v>0</v>
      </c>
      <c r="CM33" s="32" t="str">
        <f t="shared" si="40"/>
        <v xml:space="preserve"> 000点</v>
      </c>
      <c r="CN33" s="32" t="b">
        <f t="shared" si="41"/>
        <v>0</v>
      </c>
      <c r="CO33" s="32" t="str">
        <f t="shared" si="42"/>
        <v xml:space="preserve">  00点</v>
      </c>
      <c r="CP33" s="32" t="b">
        <f t="shared" si="52"/>
        <v>0</v>
      </c>
      <c r="CQ33" s="32" t="str">
        <f t="shared" si="43"/>
        <v/>
      </c>
      <c r="CR33" s="32" t="str">
        <f t="shared" si="44"/>
        <v/>
      </c>
      <c r="CS33" s="32" t="str">
        <f t="shared" si="69"/>
        <v/>
      </c>
      <c r="CT33" s="32" t="str">
        <f t="shared" si="53"/>
        <v/>
      </c>
      <c r="CU33" s="32" t="str">
        <f t="shared" si="46"/>
        <v/>
      </c>
      <c r="CV33" s="32" t="str">
        <f t="shared" si="54"/>
        <v/>
      </c>
      <c r="CW33" s="32" t="str">
        <f t="shared" si="47"/>
        <v/>
      </c>
      <c r="CX33" s="32" t="str">
        <f t="shared" si="55"/>
        <v/>
      </c>
    </row>
    <row r="34" spans="1:102" ht="14.25" customHeight="1">
      <c r="A34" s="65">
        <v>19</v>
      </c>
      <c r="B34" s="74"/>
      <c r="C34" s="74"/>
      <c r="D34" s="74"/>
      <c r="E34" s="151"/>
      <c r="F34" s="72" t="e">
        <f>VLOOKUP(E34,データ!D:E,2,FALSE)</f>
        <v>#N/A</v>
      </c>
      <c r="G34" s="76"/>
      <c r="H34" s="151"/>
      <c r="I34" s="72" t="e">
        <f>VLOOKUP(H34,データ!J:K,2,FALSE)</f>
        <v>#N/A</v>
      </c>
      <c r="J34" s="151"/>
      <c r="K34" s="72" t="e">
        <f>VLOOKUP(J34,データ!G:H,2,FALSE)</f>
        <v>#N/A</v>
      </c>
      <c r="L34" s="167">
        <v>0</v>
      </c>
      <c r="M34" s="168">
        <v>0</v>
      </c>
      <c r="N34" s="55" t="str">
        <f t="shared" si="56"/>
        <v>種目を</v>
      </c>
      <c r="O34" s="169">
        <v>0</v>
      </c>
      <c r="P34" s="168">
        <v>0</v>
      </c>
      <c r="Q34" s="55" t="str">
        <f t="shared" si="57"/>
        <v>入力</v>
      </c>
      <c r="R34" s="170">
        <v>0</v>
      </c>
      <c r="S34" s="171">
        <v>0</v>
      </c>
      <c r="T34" s="72" t="e">
        <f t="shared" si="64"/>
        <v>#N/A</v>
      </c>
      <c r="U34" s="151"/>
      <c r="V34" s="72" t="e">
        <f>VLOOKUP(U34,データ!J:K,2,FALSE)</f>
        <v>#N/A</v>
      </c>
      <c r="W34" s="151"/>
      <c r="X34" s="72" t="e">
        <f>VLOOKUP(W34,データ!G:H,2,0)</f>
        <v>#N/A</v>
      </c>
      <c r="Y34" s="167">
        <v>0</v>
      </c>
      <c r="Z34" s="168">
        <v>0</v>
      </c>
      <c r="AA34" s="55" t="str">
        <f t="shared" si="48"/>
        <v>種目を</v>
      </c>
      <c r="AB34" s="169">
        <v>0</v>
      </c>
      <c r="AC34" s="168">
        <v>0</v>
      </c>
      <c r="AD34" s="55" t="str">
        <f t="shared" si="58"/>
        <v>入力</v>
      </c>
      <c r="AE34" s="170">
        <v>0</v>
      </c>
      <c r="AF34" s="171">
        <v>0</v>
      </c>
      <c r="AG34" s="72" t="e">
        <f t="shared" si="59"/>
        <v>#N/A</v>
      </c>
      <c r="AH34" s="155"/>
      <c r="AI34" s="73"/>
      <c r="AJ34" s="73"/>
      <c r="AK34" s="73"/>
      <c r="AL34" s="73">
        <f>COUNT($AM$16:AM34)</f>
        <v>0</v>
      </c>
      <c r="AM34" s="32" t="str">
        <f t="shared" si="49"/>
        <v/>
      </c>
      <c r="AN34" s="73">
        <f>COUNT($AO$16:AO34)</f>
        <v>0</v>
      </c>
      <c r="AO34" s="32" t="str">
        <f t="shared" si="60"/>
        <v/>
      </c>
      <c r="AP34" s="32" t="str">
        <f t="shared" si="65"/>
        <v/>
      </c>
      <c r="AQ34" s="32" t="str">
        <f t="shared" si="61"/>
        <v/>
      </c>
      <c r="AR34" s="32" t="str">
        <f t="shared" si="66"/>
        <v/>
      </c>
      <c r="AS34" s="32" t="str">
        <f t="shared" si="50"/>
        <v/>
      </c>
      <c r="AT34" s="32" t="str">
        <f t="shared" si="67"/>
        <v/>
      </c>
      <c r="AU34" s="32" t="str">
        <f>IF($H34="","",CONCATENATE(J34," ",VLOOKUP(I34,データ!$V$1:$W$15,2,FALSE)))</f>
        <v/>
      </c>
      <c r="AV34" s="32" t="str">
        <f t="shared" si="62"/>
        <v/>
      </c>
      <c r="AW34" s="32" t="str">
        <f t="shared" si="68"/>
        <v/>
      </c>
      <c r="AX34" s="32" t="str">
        <f>IF($U34="","",CONCATENATE(W34," ",VLOOKUP(V34,データ!$V$1:$W$15,2,FALSE)))</f>
        <v/>
      </c>
      <c r="AY34" s="32" t="str">
        <f t="shared" si="3"/>
        <v/>
      </c>
      <c r="AZ34" s="32" t="str">
        <f t="shared" si="51"/>
        <v/>
      </c>
      <c r="BA34" s="32" t="str">
        <f t="shared" si="4"/>
        <v/>
      </c>
      <c r="BC34" s="32" t="str">
        <f t="shared" si="5"/>
        <v/>
      </c>
      <c r="BD34" s="32" t="str">
        <f t="shared" si="6"/>
        <v/>
      </c>
      <c r="BE34" s="32" t="b">
        <f t="shared" si="7"/>
        <v>0</v>
      </c>
      <c r="BF34" s="32" t="str">
        <f t="shared" si="8"/>
        <v>00種目を00入力00</v>
      </c>
      <c r="BG34" s="32" t="b">
        <f t="shared" si="9"/>
        <v>0</v>
      </c>
      <c r="BH34" s="32" t="str">
        <f t="shared" si="10"/>
        <v>0種目を00入力00</v>
      </c>
      <c r="BI34" s="32" t="b">
        <f t="shared" si="11"/>
        <v>0</v>
      </c>
      <c r="BJ34" s="32" t="str">
        <f t="shared" si="12"/>
        <v xml:space="preserve">  　00入力00</v>
      </c>
      <c r="BK34" s="32" t="b">
        <f t="shared" si="13"/>
        <v>0</v>
      </c>
      <c r="BL34" s="32" t="str">
        <f t="shared" si="14"/>
        <v>00種目を00</v>
      </c>
      <c r="BM34" s="32" t="b">
        <f t="shared" si="15"/>
        <v>0</v>
      </c>
      <c r="BN34" s="32" t="str">
        <f t="shared" si="16"/>
        <v xml:space="preserve"> 0種目を00</v>
      </c>
      <c r="BO34" s="32" t="b">
        <f t="shared" si="17"/>
        <v>0</v>
      </c>
      <c r="BP34" s="32" t="str">
        <f t="shared" si="18"/>
        <v xml:space="preserve"> 0種目を00</v>
      </c>
      <c r="BQ34" s="32" t="b">
        <f t="shared" si="19"/>
        <v>0</v>
      </c>
      <c r="BR34" s="32" t="str">
        <f t="shared" si="20"/>
        <v>0000点</v>
      </c>
      <c r="BS34" s="32" t="b">
        <f t="shared" si="21"/>
        <v>0</v>
      </c>
      <c r="BT34" s="32" t="str">
        <f t="shared" si="22"/>
        <v xml:space="preserve"> 000点</v>
      </c>
      <c r="BU34" s="32" t="b">
        <f t="shared" si="23"/>
        <v>0</v>
      </c>
      <c r="BV34" s="32" t="str">
        <f t="shared" si="24"/>
        <v xml:space="preserve">  00点</v>
      </c>
      <c r="BW34" s="32" t="b">
        <f t="shared" si="63"/>
        <v>0</v>
      </c>
      <c r="BX34" s="32" t="b">
        <f t="shared" si="25"/>
        <v>0</v>
      </c>
      <c r="BY34" s="32" t="str">
        <f t="shared" si="26"/>
        <v>00種目を00入力00</v>
      </c>
      <c r="BZ34" s="32" t="b">
        <f t="shared" si="27"/>
        <v>0</v>
      </c>
      <c r="CA34" s="32" t="str">
        <f t="shared" si="28"/>
        <v>0種目を00入力00</v>
      </c>
      <c r="CB34" s="32" t="b">
        <f t="shared" si="29"/>
        <v>0</v>
      </c>
      <c r="CC34" s="32" t="str">
        <f t="shared" si="30"/>
        <v xml:space="preserve">  　00入力00</v>
      </c>
      <c r="CD34" s="32" t="b">
        <f t="shared" si="31"/>
        <v>0</v>
      </c>
      <c r="CE34" s="32" t="str">
        <f t="shared" si="32"/>
        <v>00種目を00</v>
      </c>
      <c r="CF34" s="32" t="b">
        <f t="shared" si="33"/>
        <v>0</v>
      </c>
      <c r="CG34" s="32" t="str">
        <f t="shared" si="34"/>
        <v xml:space="preserve"> 0種目を00</v>
      </c>
      <c r="CH34" s="32" t="b">
        <f t="shared" si="35"/>
        <v>0</v>
      </c>
      <c r="CI34" s="32" t="str">
        <f t="shared" si="36"/>
        <v xml:space="preserve"> 0種目を00</v>
      </c>
      <c r="CJ34" s="32" t="b">
        <f t="shared" si="37"/>
        <v>0</v>
      </c>
      <c r="CK34" s="32" t="str">
        <f t="shared" si="38"/>
        <v>0000点</v>
      </c>
      <c r="CL34" s="32" t="b">
        <f t="shared" si="39"/>
        <v>0</v>
      </c>
      <c r="CM34" s="32" t="str">
        <f t="shared" si="40"/>
        <v xml:space="preserve"> 000点</v>
      </c>
      <c r="CN34" s="32" t="b">
        <f t="shared" si="41"/>
        <v>0</v>
      </c>
      <c r="CO34" s="32" t="str">
        <f t="shared" si="42"/>
        <v xml:space="preserve">  00点</v>
      </c>
      <c r="CP34" s="32" t="b">
        <f t="shared" si="52"/>
        <v>0</v>
      </c>
      <c r="CQ34" s="32" t="str">
        <f t="shared" si="43"/>
        <v/>
      </c>
      <c r="CR34" s="32" t="str">
        <f t="shared" si="44"/>
        <v/>
      </c>
      <c r="CS34" s="32" t="str">
        <f t="shared" si="69"/>
        <v/>
      </c>
      <c r="CT34" s="32" t="str">
        <f t="shared" si="53"/>
        <v/>
      </c>
      <c r="CU34" s="32" t="str">
        <f t="shared" si="46"/>
        <v/>
      </c>
      <c r="CV34" s="32" t="str">
        <f t="shared" si="54"/>
        <v/>
      </c>
      <c r="CW34" s="32" t="str">
        <f t="shared" si="47"/>
        <v/>
      </c>
      <c r="CX34" s="32" t="str">
        <f t="shared" si="55"/>
        <v/>
      </c>
    </row>
    <row r="35" spans="1:102" ht="14.25" customHeight="1">
      <c r="A35" s="65">
        <v>20</v>
      </c>
      <c r="B35" s="74"/>
      <c r="C35" s="74"/>
      <c r="D35" s="74"/>
      <c r="E35" s="151"/>
      <c r="F35" s="72" t="e">
        <f>VLOOKUP(E35,データ!D:E,2,FALSE)</f>
        <v>#N/A</v>
      </c>
      <c r="G35" s="76"/>
      <c r="H35" s="151"/>
      <c r="I35" s="72" t="e">
        <f>VLOOKUP(H35,データ!J:K,2,FALSE)</f>
        <v>#N/A</v>
      </c>
      <c r="J35" s="151"/>
      <c r="K35" s="72" t="e">
        <f>VLOOKUP(J35,データ!G:H,2,FALSE)</f>
        <v>#N/A</v>
      </c>
      <c r="L35" s="167">
        <v>0</v>
      </c>
      <c r="M35" s="168">
        <v>0</v>
      </c>
      <c r="N35" s="55" t="str">
        <f t="shared" si="56"/>
        <v>種目を</v>
      </c>
      <c r="O35" s="169">
        <v>0</v>
      </c>
      <c r="P35" s="168">
        <v>0</v>
      </c>
      <c r="Q35" s="55" t="str">
        <f t="shared" si="57"/>
        <v>入力</v>
      </c>
      <c r="R35" s="170">
        <v>0</v>
      </c>
      <c r="S35" s="171">
        <v>0</v>
      </c>
      <c r="T35" s="72" t="e">
        <f t="shared" si="64"/>
        <v>#N/A</v>
      </c>
      <c r="U35" s="151"/>
      <c r="V35" s="72" t="e">
        <f>VLOOKUP(U35,データ!J:K,2,FALSE)</f>
        <v>#N/A</v>
      </c>
      <c r="W35" s="151"/>
      <c r="X35" s="72" t="e">
        <f>VLOOKUP(W35,データ!G:H,2,0)</f>
        <v>#N/A</v>
      </c>
      <c r="Y35" s="167">
        <v>0</v>
      </c>
      <c r="Z35" s="168">
        <v>0</v>
      </c>
      <c r="AA35" s="55" t="str">
        <f t="shared" si="48"/>
        <v>種目を</v>
      </c>
      <c r="AB35" s="169">
        <v>0</v>
      </c>
      <c r="AC35" s="168">
        <v>0</v>
      </c>
      <c r="AD35" s="55" t="str">
        <f t="shared" si="58"/>
        <v>入力</v>
      </c>
      <c r="AE35" s="170">
        <v>0</v>
      </c>
      <c r="AF35" s="171">
        <v>0</v>
      </c>
      <c r="AG35" s="72" t="e">
        <f t="shared" si="59"/>
        <v>#N/A</v>
      </c>
      <c r="AH35" s="155"/>
      <c r="AI35" s="73"/>
      <c r="AJ35" s="73"/>
      <c r="AK35" s="73"/>
      <c r="AL35" s="73">
        <f>COUNT($AM$16:AM35)</f>
        <v>0</v>
      </c>
      <c r="AM35" s="32" t="str">
        <f t="shared" si="49"/>
        <v/>
      </c>
      <c r="AN35" s="73">
        <f>COUNT($AO$16:AO35)</f>
        <v>0</v>
      </c>
      <c r="AO35" s="32" t="str">
        <f t="shared" si="60"/>
        <v/>
      </c>
      <c r="AP35" s="32" t="str">
        <f t="shared" si="65"/>
        <v/>
      </c>
      <c r="AQ35" s="32" t="str">
        <f t="shared" si="61"/>
        <v/>
      </c>
      <c r="AR35" s="32" t="str">
        <f t="shared" si="66"/>
        <v/>
      </c>
      <c r="AS35" s="32" t="str">
        <f t="shared" si="50"/>
        <v/>
      </c>
      <c r="AT35" s="32" t="str">
        <f t="shared" si="67"/>
        <v/>
      </c>
      <c r="AU35" s="32" t="str">
        <f>IF($H35="","",CONCATENATE(J35," ",VLOOKUP(I35,データ!$V$1:$W$15,2,FALSE)))</f>
        <v/>
      </c>
      <c r="AV35" s="32" t="str">
        <f t="shared" si="62"/>
        <v/>
      </c>
      <c r="AW35" s="32" t="str">
        <f t="shared" si="68"/>
        <v/>
      </c>
      <c r="AX35" s="32" t="str">
        <f>IF($U35="","",CONCATENATE(W35," ",VLOOKUP(V35,データ!$V$1:$W$15,2,FALSE)))</f>
        <v/>
      </c>
      <c r="AY35" s="32" t="str">
        <f t="shared" si="3"/>
        <v/>
      </c>
      <c r="AZ35" s="32" t="str">
        <f t="shared" si="51"/>
        <v/>
      </c>
      <c r="BA35" s="32" t="str">
        <f t="shared" si="4"/>
        <v/>
      </c>
      <c r="BC35" s="32" t="str">
        <f t="shared" si="5"/>
        <v/>
      </c>
      <c r="BD35" s="32" t="str">
        <f t="shared" si="6"/>
        <v/>
      </c>
      <c r="BE35" s="32" t="b">
        <f t="shared" si="7"/>
        <v>0</v>
      </c>
      <c r="BF35" s="32" t="str">
        <f t="shared" si="8"/>
        <v>00種目を00入力00</v>
      </c>
      <c r="BG35" s="32" t="b">
        <f t="shared" si="9"/>
        <v>0</v>
      </c>
      <c r="BH35" s="32" t="str">
        <f t="shared" si="10"/>
        <v>0種目を00入力00</v>
      </c>
      <c r="BI35" s="32" t="b">
        <f t="shared" si="11"/>
        <v>0</v>
      </c>
      <c r="BJ35" s="32" t="str">
        <f t="shared" si="12"/>
        <v xml:space="preserve">  　00入力00</v>
      </c>
      <c r="BK35" s="32" t="b">
        <f t="shared" si="13"/>
        <v>0</v>
      </c>
      <c r="BL35" s="32" t="str">
        <f t="shared" si="14"/>
        <v>00種目を00</v>
      </c>
      <c r="BM35" s="32" t="b">
        <f t="shared" si="15"/>
        <v>0</v>
      </c>
      <c r="BN35" s="32" t="str">
        <f t="shared" si="16"/>
        <v xml:space="preserve"> 0種目を00</v>
      </c>
      <c r="BO35" s="32" t="b">
        <f t="shared" si="17"/>
        <v>0</v>
      </c>
      <c r="BP35" s="32" t="str">
        <f t="shared" si="18"/>
        <v xml:space="preserve"> 0種目を00</v>
      </c>
      <c r="BQ35" s="32" t="b">
        <f t="shared" si="19"/>
        <v>0</v>
      </c>
      <c r="BR35" s="32" t="str">
        <f t="shared" si="20"/>
        <v>0000点</v>
      </c>
      <c r="BS35" s="32" t="b">
        <f t="shared" si="21"/>
        <v>0</v>
      </c>
      <c r="BT35" s="32" t="str">
        <f t="shared" si="22"/>
        <v xml:space="preserve"> 000点</v>
      </c>
      <c r="BU35" s="32" t="b">
        <f t="shared" si="23"/>
        <v>0</v>
      </c>
      <c r="BV35" s="32" t="str">
        <f t="shared" si="24"/>
        <v xml:space="preserve">  00点</v>
      </c>
      <c r="BW35" s="32" t="b">
        <f t="shared" si="63"/>
        <v>0</v>
      </c>
      <c r="BX35" s="32" t="b">
        <f t="shared" si="25"/>
        <v>0</v>
      </c>
      <c r="BY35" s="32" t="str">
        <f t="shared" si="26"/>
        <v>00種目を00入力00</v>
      </c>
      <c r="BZ35" s="32" t="b">
        <f t="shared" si="27"/>
        <v>0</v>
      </c>
      <c r="CA35" s="32" t="str">
        <f t="shared" si="28"/>
        <v>0種目を00入力00</v>
      </c>
      <c r="CB35" s="32" t="b">
        <f t="shared" si="29"/>
        <v>0</v>
      </c>
      <c r="CC35" s="32" t="str">
        <f t="shared" si="30"/>
        <v xml:space="preserve">  　00入力00</v>
      </c>
      <c r="CD35" s="32" t="b">
        <f t="shared" si="31"/>
        <v>0</v>
      </c>
      <c r="CE35" s="32" t="str">
        <f t="shared" si="32"/>
        <v>00種目を00</v>
      </c>
      <c r="CF35" s="32" t="b">
        <f t="shared" si="33"/>
        <v>0</v>
      </c>
      <c r="CG35" s="32" t="str">
        <f t="shared" si="34"/>
        <v xml:space="preserve"> 0種目を00</v>
      </c>
      <c r="CH35" s="32" t="b">
        <f t="shared" si="35"/>
        <v>0</v>
      </c>
      <c r="CI35" s="32" t="str">
        <f t="shared" si="36"/>
        <v xml:space="preserve"> 0種目を00</v>
      </c>
      <c r="CJ35" s="32" t="b">
        <f t="shared" si="37"/>
        <v>0</v>
      </c>
      <c r="CK35" s="32" t="str">
        <f t="shared" si="38"/>
        <v>0000点</v>
      </c>
      <c r="CL35" s="32" t="b">
        <f t="shared" si="39"/>
        <v>0</v>
      </c>
      <c r="CM35" s="32" t="str">
        <f t="shared" si="40"/>
        <v xml:space="preserve"> 000点</v>
      </c>
      <c r="CN35" s="32" t="b">
        <f t="shared" si="41"/>
        <v>0</v>
      </c>
      <c r="CO35" s="32" t="str">
        <f t="shared" si="42"/>
        <v xml:space="preserve">  00点</v>
      </c>
      <c r="CP35" s="32" t="b">
        <f t="shared" si="52"/>
        <v>0</v>
      </c>
      <c r="CQ35" s="32" t="str">
        <f t="shared" si="43"/>
        <v/>
      </c>
      <c r="CR35" s="32" t="str">
        <f t="shared" si="44"/>
        <v/>
      </c>
      <c r="CS35" s="32" t="str">
        <f t="shared" si="69"/>
        <v/>
      </c>
      <c r="CT35" s="32" t="str">
        <f t="shared" si="53"/>
        <v/>
      </c>
      <c r="CU35" s="32" t="str">
        <f t="shared" si="46"/>
        <v/>
      </c>
      <c r="CV35" s="32" t="str">
        <f t="shared" si="54"/>
        <v/>
      </c>
      <c r="CW35" s="32" t="str">
        <f t="shared" si="47"/>
        <v/>
      </c>
      <c r="CX35" s="32" t="str">
        <f t="shared" si="55"/>
        <v/>
      </c>
    </row>
    <row r="36" spans="1:102" ht="15" customHeight="1">
      <c r="A36" s="65">
        <v>21</v>
      </c>
      <c r="B36" s="74"/>
      <c r="C36" s="74"/>
      <c r="D36" s="74"/>
      <c r="E36" s="151"/>
      <c r="F36" s="72" t="e">
        <f>VLOOKUP(E36,データ!D:E,2,FALSE)</f>
        <v>#N/A</v>
      </c>
      <c r="G36" s="76"/>
      <c r="H36" s="151"/>
      <c r="I36" s="72" t="e">
        <f>VLOOKUP(H36,データ!J:K,2,FALSE)</f>
        <v>#N/A</v>
      </c>
      <c r="J36" s="151"/>
      <c r="K36" s="72" t="e">
        <f>VLOOKUP(J36,データ!G:H,2,FALSE)</f>
        <v>#N/A</v>
      </c>
      <c r="L36" s="167">
        <v>0</v>
      </c>
      <c r="M36" s="168">
        <v>0</v>
      </c>
      <c r="N36" s="55" t="str">
        <f t="shared" si="56"/>
        <v>種目を</v>
      </c>
      <c r="O36" s="169">
        <v>0</v>
      </c>
      <c r="P36" s="168">
        <v>0</v>
      </c>
      <c r="Q36" s="55" t="str">
        <f t="shared" si="57"/>
        <v>入力</v>
      </c>
      <c r="R36" s="170">
        <v>0</v>
      </c>
      <c r="S36" s="171">
        <v>0</v>
      </c>
      <c r="T36" s="72" t="e">
        <f t="shared" si="64"/>
        <v>#N/A</v>
      </c>
      <c r="U36" s="151"/>
      <c r="V36" s="72" t="e">
        <f>VLOOKUP(U36,データ!J:K,2,FALSE)</f>
        <v>#N/A</v>
      </c>
      <c r="W36" s="151"/>
      <c r="X36" s="72" t="e">
        <f>VLOOKUP(W36,データ!G:H,2,0)</f>
        <v>#N/A</v>
      </c>
      <c r="Y36" s="167">
        <v>0</v>
      </c>
      <c r="Z36" s="168">
        <v>0</v>
      </c>
      <c r="AA36" s="55" t="str">
        <f t="shared" si="48"/>
        <v>種目を</v>
      </c>
      <c r="AB36" s="169">
        <v>0</v>
      </c>
      <c r="AC36" s="168">
        <v>0</v>
      </c>
      <c r="AD36" s="55" t="str">
        <f t="shared" si="58"/>
        <v>入力</v>
      </c>
      <c r="AE36" s="170">
        <v>0</v>
      </c>
      <c r="AF36" s="171">
        <v>0</v>
      </c>
      <c r="AG36" s="72" t="e">
        <f t="shared" si="59"/>
        <v>#N/A</v>
      </c>
      <c r="AH36" s="155"/>
      <c r="AI36" s="73"/>
      <c r="AJ36" s="73"/>
      <c r="AK36" s="73"/>
      <c r="AL36" s="73">
        <f>COUNT($AM$16:AM36)</f>
        <v>0</v>
      </c>
      <c r="AM36" s="32" t="str">
        <f t="shared" si="49"/>
        <v/>
      </c>
      <c r="AN36" s="73">
        <f>COUNT($AO$16:AO36)</f>
        <v>0</v>
      </c>
      <c r="AO36" s="32" t="str">
        <f t="shared" si="60"/>
        <v/>
      </c>
      <c r="AP36" s="32" t="str">
        <f t="shared" si="65"/>
        <v/>
      </c>
      <c r="AQ36" s="32" t="str">
        <f t="shared" si="61"/>
        <v/>
      </c>
      <c r="AR36" s="32" t="str">
        <f t="shared" si="66"/>
        <v/>
      </c>
      <c r="AS36" s="32" t="str">
        <f t="shared" si="50"/>
        <v/>
      </c>
      <c r="AT36" s="32" t="str">
        <f t="shared" si="67"/>
        <v/>
      </c>
      <c r="AU36" s="32" t="str">
        <f>IF($H36="","",CONCATENATE(J36," ",VLOOKUP(I36,データ!$V$1:$W$15,2,FALSE)))</f>
        <v/>
      </c>
      <c r="AV36" s="32" t="str">
        <f t="shared" si="62"/>
        <v/>
      </c>
      <c r="AW36" s="32" t="str">
        <f t="shared" si="68"/>
        <v/>
      </c>
      <c r="AX36" s="32" t="str">
        <f>IF($U36="","",CONCATENATE(W36," ",VLOOKUP(V36,データ!$V$1:$W$15,2,FALSE)))</f>
        <v/>
      </c>
      <c r="AY36" s="32" t="str">
        <f t="shared" si="3"/>
        <v/>
      </c>
      <c r="AZ36" s="32" t="str">
        <f t="shared" si="51"/>
        <v/>
      </c>
      <c r="BA36" s="32" t="str">
        <f t="shared" si="4"/>
        <v/>
      </c>
      <c r="BC36" s="32" t="str">
        <f t="shared" si="5"/>
        <v/>
      </c>
      <c r="BD36" s="32" t="str">
        <f t="shared" si="6"/>
        <v/>
      </c>
      <c r="BE36" s="32" t="b">
        <f t="shared" si="7"/>
        <v>0</v>
      </c>
      <c r="BF36" s="32" t="str">
        <f t="shared" si="8"/>
        <v>00種目を00入力00</v>
      </c>
      <c r="BG36" s="32" t="b">
        <f t="shared" si="9"/>
        <v>0</v>
      </c>
      <c r="BH36" s="32" t="str">
        <f t="shared" si="10"/>
        <v>0種目を00入力00</v>
      </c>
      <c r="BI36" s="32" t="b">
        <f t="shared" si="11"/>
        <v>0</v>
      </c>
      <c r="BJ36" s="32" t="str">
        <f t="shared" si="12"/>
        <v xml:space="preserve">  　00入力00</v>
      </c>
      <c r="BK36" s="32" t="b">
        <f t="shared" si="13"/>
        <v>0</v>
      </c>
      <c r="BL36" s="32" t="str">
        <f t="shared" si="14"/>
        <v>00種目を00</v>
      </c>
      <c r="BM36" s="32" t="b">
        <f t="shared" si="15"/>
        <v>0</v>
      </c>
      <c r="BN36" s="32" t="str">
        <f t="shared" si="16"/>
        <v xml:space="preserve"> 0種目を00</v>
      </c>
      <c r="BO36" s="32" t="b">
        <f t="shared" si="17"/>
        <v>0</v>
      </c>
      <c r="BP36" s="32" t="str">
        <f t="shared" si="18"/>
        <v xml:space="preserve"> 0種目を00</v>
      </c>
      <c r="BQ36" s="32" t="b">
        <f t="shared" si="19"/>
        <v>0</v>
      </c>
      <c r="BR36" s="32" t="str">
        <f t="shared" si="20"/>
        <v>0000点</v>
      </c>
      <c r="BS36" s="32" t="b">
        <f t="shared" si="21"/>
        <v>0</v>
      </c>
      <c r="BT36" s="32" t="str">
        <f t="shared" si="22"/>
        <v xml:space="preserve"> 000点</v>
      </c>
      <c r="BU36" s="32" t="b">
        <f t="shared" si="23"/>
        <v>0</v>
      </c>
      <c r="BV36" s="32" t="str">
        <f t="shared" si="24"/>
        <v xml:space="preserve">  00点</v>
      </c>
      <c r="BW36" s="32" t="b">
        <f t="shared" si="63"/>
        <v>0</v>
      </c>
      <c r="BX36" s="32" t="b">
        <f t="shared" si="25"/>
        <v>0</v>
      </c>
      <c r="BY36" s="32" t="str">
        <f t="shared" si="26"/>
        <v>00種目を00入力00</v>
      </c>
      <c r="BZ36" s="32" t="b">
        <f t="shared" si="27"/>
        <v>0</v>
      </c>
      <c r="CA36" s="32" t="str">
        <f t="shared" si="28"/>
        <v>0種目を00入力00</v>
      </c>
      <c r="CB36" s="32" t="b">
        <f t="shared" si="29"/>
        <v>0</v>
      </c>
      <c r="CC36" s="32" t="str">
        <f t="shared" si="30"/>
        <v xml:space="preserve">  　00入力00</v>
      </c>
      <c r="CD36" s="32" t="b">
        <f t="shared" si="31"/>
        <v>0</v>
      </c>
      <c r="CE36" s="32" t="str">
        <f t="shared" si="32"/>
        <v>00種目を00</v>
      </c>
      <c r="CF36" s="32" t="b">
        <f t="shared" si="33"/>
        <v>0</v>
      </c>
      <c r="CG36" s="32" t="str">
        <f t="shared" si="34"/>
        <v xml:space="preserve"> 0種目を00</v>
      </c>
      <c r="CH36" s="32" t="b">
        <f t="shared" si="35"/>
        <v>0</v>
      </c>
      <c r="CI36" s="32" t="str">
        <f t="shared" si="36"/>
        <v xml:space="preserve"> 0種目を00</v>
      </c>
      <c r="CJ36" s="32" t="b">
        <f t="shared" si="37"/>
        <v>0</v>
      </c>
      <c r="CK36" s="32" t="str">
        <f t="shared" si="38"/>
        <v>0000点</v>
      </c>
      <c r="CL36" s="32" t="b">
        <f t="shared" si="39"/>
        <v>0</v>
      </c>
      <c r="CM36" s="32" t="str">
        <f t="shared" si="40"/>
        <v xml:space="preserve"> 000点</v>
      </c>
      <c r="CN36" s="32" t="b">
        <f t="shared" si="41"/>
        <v>0</v>
      </c>
      <c r="CO36" s="32" t="str">
        <f t="shared" si="42"/>
        <v xml:space="preserve">  00点</v>
      </c>
      <c r="CP36" s="32" t="b">
        <f t="shared" si="52"/>
        <v>0</v>
      </c>
      <c r="CQ36" s="32" t="str">
        <f t="shared" si="43"/>
        <v/>
      </c>
      <c r="CR36" s="32" t="str">
        <f t="shared" si="44"/>
        <v/>
      </c>
      <c r="CS36" s="32" t="str">
        <f t="shared" si="69"/>
        <v/>
      </c>
      <c r="CT36" s="32" t="str">
        <f t="shared" si="53"/>
        <v/>
      </c>
      <c r="CU36" s="32" t="str">
        <f t="shared" si="46"/>
        <v/>
      </c>
      <c r="CV36" s="32" t="str">
        <f t="shared" si="54"/>
        <v/>
      </c>
      <c r="CW36" s="32" t="str">
        <f t="shared" si="47"/>
        <v/>
      </c>
      <c r="CX36" s="32" t="str">
        <f t="shared" si="55"/>
        <v/>
      </c>
    </row>
    <row r="37" spans="1:102" ht="14.25" customHeight="1">
      <c r="A37" s="65">
        <v>22</v>
      </c>
      <c r="B37" s="74"/>
      <c r="C37" s="74"/>
      <c r="D37" s="74"/>
      <c r="E37" s="151"/>
      <c r="F37" s="72" t="e">
        <f>VLOOKUP(E37,データ!D:E,2,FALSE)</f>
        <v>#N/A</v>
      </c>
      <c r="G37" s="76"/>
      <c r="H37" s="151"/>
      <c r="I37" s="72" t="e">
        <f>VLOOKUP(H37,データ!J:K,2,FALSE)</f>
        <v>#N/A</v>
      </c>
      <c r="J37" s="151"/>
      <c r="K37" s="72" t="e">
        <f>VLOOKUP(J37,データ!G:H,2,FALSE)</f>
        <v>#N/A</v>
      </c>
      <c r="L37" s="167">
        <v>0</v>
      </c>
      <c r="M37" s="168">
        <v>0</v>
      </c>
      <c r="N37" s="55" t="str">
        <f t="shared" si="56"/>
        <v>種目を</v>
      </c>
      <c r="O37" s="169">
        <v>0</v>
      </c>
      <c r="P37" s="168">
        <v>0</v>
      </c>
      <c r="Q37" s="55" t="str">
        <f t="shared" si="57"/>
        <v>入力</v>
      </c>
      <c r="R37" s="170">
        <v>0</v>
      </c>
      <c r="S37" s="171">
        <v>0</v>
      </c>
      <c r="T37" s="72" t="e">
        <f t="shared" si="64"/>
        <v>#N/A</v>
      </c>
      <c r="U37" s="151"/>
      <c r="V37" s="72" t="e">
        <f>VLOOKUP(U37,データ!J:K,2,FALSE)</f>
        <v>#N/A</v>
      </c>
      <c r="W37" s="151"/>
      <c r="X37" s="72" t="e">
        <f>VLOOKUP(W37,データ!G:H,2,0)</f>
        <v>#N/A</v>
      </c>
      <c r="Y37" s="167">
        <v>0</v>
      </c>
      <c r="Z37" s="168">
        <v>0</v>
      </c>
      <c r="AA37" s="55" t="str">
        <f t="shared" si="48"/>
        <v>種目を</v>
      </c>
      <c r="AB37" s="169">
        <v>0</v>
      </c>
      <c r="AC37" s="168">
        <v>0</v>
      </c>
      <c r="AD37" s="55" t="str">
        <f t="shared" si="58"/>
        <v>入力</v>
      </c>
      <c r="AE37" s="170">
        <v>0</v>
      </c>
      <c r="AF37" s="171">
        <v>0</v>
      </c>
      <c r="AG37" s="72" t="e">
        <f t="shared" si="59"/>
        <v>#N/A</v>
      </c>
      <c r="AH37" s="155"/>
      <c r="AI37" s="73"/>
      <c r="AJ37" s="73"/>
      <c r="AK37" s="73"/>
      <c r="AL37" s="73">
        <f>COUNT($AM$16:AM37)</f>
        <v>0</v>
      </c>
      <c r="AM37" s="32" t="str">
        <f t="shared" si="49"/>
        <v/>
      </c>
      <c r="AN37" s="73">
        <f>COUNT($AO$16:AO37)</f>
        <v>0</v>
      </c>
      <c r="AO37" s="32" t="str">
        <f t="shared" si="60"/>
        <v/>
      </c>
      <c r="AP37" s="32" t="str">
        <f t="shared" si="65"/>
        <v/>
      </c>
      <c r="AQ37" s="32" t="str">
        <f t="shared" si="61"/>
        <v/>
      </c>
      <c r="AR37" s="32" t="str">
        <f t="shared" si="66"/>
        <v/>
      </c>
      <c r="AS37" s="32" t="str">
        <f t="shared" si="50"/>
        <v/>
      </c>
      <c r="AT37" s="32" t="str">
        <f t="shared" si="67"/>
        <v/>
      </c>
      <c r="AU37" s="32" t="str">
        <f>IF($H37="","",CONCATENATE(J37," ",VLOOKUP(I37,データ!$V$1:$W$15,2,FALSE)))</f>
        <v/>
      </c>
      <c r="AV37" s="32" t="str">
        <f t="shared" si="62"/>
        <v/>
      </c>
      <c r="AW37" s="32" t="str">
        <f t="shared" si="68"/>
        <v/>
      </c>
      <c r="AX37" s="32" t="str">
        <f>IF($U37="","",CONCATENATE(W37," ",VLOOKUP(V37,データ!$V$1:$W$15,2,FALSE)))</f>
        <v/>
      </c>
      <c r="AY37" s="32" t="str">
        <f t="shared" si="3"/>
        <v/>
      </c>
      <c r="AZ37" s="32" t="str">
        <f t="shared" si="51"/>
        <v/>
      </c>
      <c r="BA37" s="32" t="str">
        <f t="shared" si="4"/>
        <v/>
      </c>
      <c r="BC37" s="32" t="str">
        <f t="shared" si="5"/>
        <v/>
      </c>
      <c r="BD37" s="32" t="str">
        <f t="shared" si="6"/>
        <v/>
      </c>
      <c r="BE37" s="32" t="b">
        <f t="shared" si="7"/>
        <v>0</v>
      </c>
      <c r="BF37" s="32" t="str">
        <f t="shared" si="8"/>
        <v>00種目を00入力00</v>
      </c>
      <c r="BG37" s="32" t="b">
        <f t="shared" si="9"/>
        <v>0</v>
      </c>
      <c r="BH37" s="32" t="str">
        <f t="shared" si="10"/>
        <v>0種目を00入力00</v>
      </c>
      <c r="BI37" s="32" t="b">
        <f t="shared" si="11"/>
        <v>0</v>
      </c>
      <c r="BJ37" s="32" t="str">
        <f t="shared" si="12"/>
        <v xml:space="preserve">  　00入力00</v>
      </c>
      <c r="BK37" s="32" t="b">
        <f t="shared" si="13"/>
        <v>0</v>
      </c>
      <c r="BL37" s="32" t="str">
        <f t="shared" si="14"/>
        <v>00種目を00</v>
      </c>
      <c r="BM37" s="32" t="b">
        <f t="shared" si="15"/>
        <v>0</v>
      </c>
      <c r="BN37" s="32" t="str">
        <f t="shared" si="16"/>
        <v xml:space="preserve"> 0種目を00</v>
      </c>
      <c r="BO37" s="32" t="b">
        <f t="shared" si="17"/>
        <v>0</v>
      </c>
      <c r="BP37" s="32" t="str">
        <f t="shared" si="18"/>
        <v xml:space="preserve"> 0種目を00</v>
      </c>
      <c r="BQ37" s="32" t="b">
        <f t="shared" si="19"/>
        <v>0</v>
      </c>
      <c r="BR37" s="32" t="str">
        <f t="shared" si="20"/>
        <v>0000点</v>
      </c>
      <c r="BS37" s="32" t="b">
        <f t="shared" si="21"/>
        <v>0</v>
      </c>
      <c r="BT37" s="32" t="str">
        <f t="shared" si="22"/>
        <v xml:space="preserve"> 000点</v>
      </c>
      <c r="BU37" s="32" t="b">
        <f t="shared" si="23"/>
        <v>0</v>
      </c>
      <c r="BV37" s="32" t="str">
        <f t="shared" si="24"/>
        <v xml:space="preserve">  00点</v>
      </c>
      <c r="BW37" s="32" t="b">
        <f t="shared" si="63"/>
        <v>0</v>
      </c>
      <c r="BX37" s="32" t="b">
        <f t="shared" si="25"/>
        <v>0</v>
      </c>
      <c r="BY37" s="32" t="str">
        <f t="shared" si="26"/>
        <v>00種目を00入力00</v>
      </c>
      <c r="BZ37" s="32" t="b">
        <f t="shared" si="27"/>
        <v>0</v>
      </c>
      <c r="CA37" s="32" t="str">
        <f t="shared" si="28"/>
        <v>0種目を00入力00</v>
      </c>
      <c r="CB37" s="32" t="b">
        <f t="shared" si="29"/>
        <v>0</v>
      </c>
      <c r="CC37" s="32" t="str">
        <f t="shared" si="30"/>
        <v xml:space="preserve">  　00入力00</v>
      </c>
      <c r="CD37" s="32" t="b">
        <f t="shared" si="31"/>
        <v>0</v>
      </c>
      <c r="CE37" s="32" t="str">
        <f t="shared" si="32"/>
        <v>00種目を00</v>
      </c>
      <c r="CF37" s="32" t="b">
        <f t="shared" si="33"/>
        <v>0</v>
      </c>
      <c r="CG37" s="32" t="str">
        <f t="shared" si="34"/>
        <v xml:space="preserve"> 0種目を00</v>
      </c>
      <c r="CH37" s="32" t="b">
        <f t="shared" si="35"/>
        <v>0</v>
      </c>
      <c r="CI37" s="32" t="str">
        <f t="shared" si="36"/>
        <v xml:space="preserve"> 0種目を00</v>
      </c>
      <c r="CJ37" s="32" t="b">
        <f t="shared" si="37"/>
        <v>0</v>
      </c>
      <c r="CK37" s="32" t="str">
        <f t="shared" si="38"/>
        <v>0000点</v>
      </c>
      <c r="CL37" s="32" t="b">
        <f t="shared" si="39"/>
        <v>0</v>
      </c>
      <c r="CM37" s="32" t="str">
        <f t="shared" si="40"/>
        <v xml:space="preserve"> 000点</v>
      </c>
      <c r="CN37" s="32" t="b">
        <f t="shared" si="41"/>
        <v>0</v>
      </c>
      <c r="CO37" s="32" t="str">
        <f t="shared" si="42"/>
        <v xml:space="preserve">  00点</v>
      </c>
      <c r="CP37" s="32" t="b">
        <f t="shared" si="52"/>
        <v>0</v>
      </c>
      <c r="CQ37" s="32" t="str">
        <f t="shared" si="43"/>
        <v/>
      </c>
      <c r="CR37" s="32" t="str">
        <f t="shared" si="44"/>
        <v/>
      </c>
      <c r="CS37" s="32" t="str">
        <f t="shared" si="69"/>
        <v/>
      </c>
      <c r="CT37" s="32" t="str">
        <f t="shared" si="53"/>
        <v/>
      </c>
      <c r="CU37" s="32" t="str">
        <f t="shared" si="46"/>
        <v/>
      </c>
      <c r="CV37" s="32" t="str">
        <f t="shared" si="54"/>
        <v/>
      </c>
      <c r="CW37" s="32" t="str">
        <f t="shared" si="47"/>
        <v/>
      </c>
      <c r="CX37" s="32" t="str">
        <f t="shared" si="55"/>
        <v/>
      </c>
    </row>
    <row r="38" spans="1:102" ht="14.25" customHeight="1">
      <c r="A38" s="65">
        <v>23</v>
      </c>
      <c r="B38" s="74"/>
      <c r="C38" s="74"/>
      <c r="D38" s="74"/>
      <c r="E38" s="151"/>
      <c r="F38" s="72" t="e">
        <f>VLOOKUP(E38,データ!D:E,2,FALSE)</f>
        <v>#N/A</v>
      </c>
      <c r="G38" s="76"/>
      <c r="H38" s="151"/>
      <c r="I38" s="72" t="e">
        <f>VLOOKUP(H38,データ!J:K,2,FALSE)</f>
        <v>#N/A</v>
      </c>
      <c r="J38" s="151"/>
      <c r="K38" s="72" t="e">
        <f>VLOOKUP(J38,データ!G:H,2,FALSE)</f>
        <v>#N/A</v>
      </c>
      <c r="L38" s="167">
        <v>0</v>
      </c>
      <c r="M38" s="168">
        <v>0</v>
      </c>
      <c r="N38" s="55" t="str">
        <f t="shared" si="56"/>
        <v>種目を</v>
      </c>
      <c r="O38" s="169">
        <v>0</v>
      </c>
      <c r="P38" s="168">
        <v>0</v>
      </c>
      <c r="Q38" s="55" t="str">
        <f t="shared" si="57"/>
        <v>入力</v>
      </c>
      <c r="R38" s="170">
        <v>0</v>
      </c>
      <c r="S38" s="171">
        <v>0</v>
      </c>
      <c r="T38" s="72" t="e">
        <f t="shared" si="64"/>
        <v>#N/A</v>
      </c>
      <c r="U38" s="151"/>
      <c r="V38" s="72" t="e">
        <f>VLOOKUP(U38,データ!J:K,2,FALSE)</f>
        <v>#N/A</v>
      </c>
      <c r="W38" s="151"/>
      <c r="X38" s="72" t="e">
        <f>VLOOKUP(W38,データ!G:H,2,0)</f>
        <v>#N/A</v>
      </c>
      <c r="Y38" s="167">
        <v>0</v>
      </c>
      <c r="Z38" s="168">
        <v>0</v>
      </c>
      <c r="AA38" s="55" t="str">
        <f t="shared" si="48"/>
        <v>種目を</v>
      </c>
      <c r="AB38" s="169">
        <v>0</v>
      </c>
      <c r="AC38" s="168">
        <v>0</v>
      </c>
      <c r="AD38" s="55" t="str">
        <f t="shared" si="58"/>
        <v>入力</v>
      </c>
      <c r="AE38" s="170">
        <v>0</v>
      </c>
      <c r="AF38" s="171">
        <v>0</v>
      </c>
      <c r="AG38" s="72" t="e">
        <f t="shared" si="59"/>
        <v>#N/A</v>
      </c>
      <c r="AH38" s="155"/>
      <c r="AI38" s="73"/>
      <c r="AJ38" s="73"/>
      <c r="AK38" s="73"/>
      <c r="AL38" s="73">
        <f>COUNT($AM$16:AM38)</f>
        <v>0</v>
      </c>
      <c r="AM38" s="32" t="str">
        <f t="shared" si="49"/>
        <v/>
      </c>
      <c r="AN38" s="73">
        <f>COUNT($AO$16:AO38)</f>
        <v>0</v>
      </c>
      <c r="AO38" s="32" t="str">
        <f t="shared" si="60"/>
        <v/>
      </c>
      <c r="AP38" s="32" t="str">
        <f t="shared" si="65"/>
        <v/>
      </c>
      <c r="AQ38" s="32" t="str">
        <f t="shared" si="61"/>
        <v/>
      </c>
      <c r="AR38" s="32" t="str">
        <f t="shared" si="66"/>
        <v/>
      </c>
      <c r="AS38" s="32" t="str">
        <f t="shared" si="50"/>
        <v/>
      </c>
      <c r="AT38" s="32" t="str">
        <f t="shared" si="67"/>
        <v/>
      </c>
      <c r="AU38" s="32" t="str">
        <f>IF($H38="","",CONCATENATE(J38," ",VLOOKUP(I38,データ!$V$1:$W$15,2,FALSE)))</f>
        <v/>
      </c>
      <c r="AV38" s="32" t="str">
        <f t="shared" si="62"/>
        <v/>
      </c>
      <c r="AW38" s="32" t="str">
        <f t="shared" si="68"/>
        <v/>
      </c>
      <c r="AX38" s="32" t="str">
        <f>IF($U38="","",CONCATENATE(W38," ",VLOOKUP(V38,データ!$V$1:$W$15,2,FALSE)))</f>
        <v/>
      </c>
      <c r="AY38" s="32" t="str">
        <f t="shared" si="3"/>
        <v/>
      </c>
      <c r="AZ38" s="32" t="str">
        <f t="shared" si="51"/>
        <v/>
      </c>
      <c r="BA38" s="32" t="str">
        <f t="shared" si="4"/>
        <v/>
      </c>
      <c r="BC38" s="32" t="str">
        <f t="shared" si="5"/>
        <v/>
      </c>
      <c r="BD38" s="32" t="str">
        <f t="shared" si="6"/>
        <v/>
      </c>
      <c r="BE38" s="32" t="b">
        <f t="shared" si="7"/>
        <v>0</v>
      </c>
      <c r="BF38" s="32" t="str">
        <f t="shared" si="8"/>
        <v>00種目を00入力00</v>
      </c>
      <c r="BG38" s="32" t="b">
        <f t="shared" si="9"/>
        <v>0</v>
      </c>
      <c r="BH38" s="32" t="str">
        <f t="shared" si="10"/>
        <v>0種目を00入力00</v>
      </c>
      <c r="BI38" s="32" t="b">
        <f t="shared" si="11"/>
        <v>0</v>
      </c>
      <c r="BJ38" s="32" t="str">
        <f t="shared" si="12"/>
        <v xml:space="preserve">  　00入力00</v>
      </c>
      <c r="BK38" s="32" t="b">
        <f t="shared" si="13"/>
        <v>0</v>
      </c>
      <c r="BL38" s="32" t="str">
        <f t="shared" si="14"/>
        <v>00種目を00</v>
      </c>
      <c r="BM38" s="32" t="b">
        <f t="shared" si="15"/>
        <v>0</v>
      </c>
      <c r="BN38" s="32" t="str">
        <f t="shared" si="16"/>
        <v xml:space="preserve"> 0種目を00</v>
      </c>
      <c r="BO38" s="32" t="b">
        <f t="shared" si="17"/>
        <v>0</v>
      </c>
      <c r="BP38" s="32" t="str">
        <f t="shared" si="18"/>
        <v xml:space="preserve"> 0種目を00</v>
      </c>
      <c r="BQ38" s="32" t="b">
        <f t="shared" si="19"/>
        <v>0</v>
      </c>
      <c r="BR38" s="32" t="str">
        <f t="shared" si="20"/>
        <v>0000点</v>
      </c>
      <c r="BS38" s="32" t="b">
        <f t="shared" si="21"/>
        <v>0</v>
      </c>
      <c r="BT38" s="32" t="str">
        <f t="shared" si="22"/>
        <v xml:space="preserve"> 000点</v>
      </c>
      <c r="BU38" s="32" t="b">
        <f t="shared" si="23"/>
        <v>0</v>
      </c>
      <c r="BV38" s="32" t="str">
        <f t="shared" si="24"/>
        <v xml:space="preserve">  00点</v>
      </c>
      <c r="BW38" s="32" t="b">
        <f t="shared" si="63"/>
        <v>0</v>
      </c>
      <c r="BX38" s="32" t="b">
        <f t="shared" si="25"/>
        <v>0</v>
      </c>
      <c r="BY38" s="32" t="str">
        <f t="shared" si="26"/>
        <v>00種目を00入力00</v>
      </c>
      <c r="BZ38" s="32" t="b">
        <f t="shared" si="27"/>
        <v>0</v>
      </c>
      <c r="CA38" s="32" t="str">
        <f t="shared" si="28"/>
        <v>0種目を00入力00</v>
      </c>
      <c r="CB38" s="32" t="b">
        <f t="shared" si="29"/>
        <v>0</v>
      </c>
      <c r="CC38" s="32" t="str">
        <f t="shared" si="30"/>
        <v xml:space="preserve">  　00入力00</v>
      </c>
      <c r="CD38" s="32" t="b">
        <f t="shared" si="31"/>
        <v>0</v>
      </c>
      <c r="CE38" s="32" t="str">
        <f t="shared" si="32"/>
        <v>00種目を00</v>
      </c>
      <c r="CF38" s="32" t="b">
        <f t="shared" si="33"/>
        <v>0</v>
      </c>
      <c r="CG38" s="32" t="str">
        <f t="shared" si="34"/>
        <v xml:space="preserve"> 0種目を00</v>
      </c>
      <c r="CH38" s="32" t="b">
        <f t="shared" si="35"/>
        <v>0</v>
      </c>
      <c r="CI38" s="32" t="str">
        <f t="shared" si="36"/>
        <v xml:space="preserve"> 0種目を00</v>
      </c>
      <c r="CJ38" s="32" t="b">
        <f t="shared" si="37"/>
        <v>0</v>
      </c>
      <c r="CK38" s="32" t="str">
        <f t="shared" si="38"/>
        <v>0000点</v>
      </c>
      <c r="CL38" s="32" t="b">
        <f t="shared" si="39"/>
        <v>0</v>
      </c>
      <c r="CM38" s="32" t="str">
        <f t="shared" si="40"/>
        <v xml:space="preserve"> 000点</v>
      </c>
      <c r="CN38" s="32" t="b">
        <f t="shared" si="41"/>
        <v>0</v>
      </c>
      <c r="CO38" s="32" t="str">
        <f t="shared" si="42"/>
        <v xml:space="preserve">  00点</v>
      </c>
      <c r="CP38" s="32" t="b">
        <f t="shared" si="52"/>
        <v>0</v>
      </c>
      <c r="CQ38" s="32" t="str">
        <f t="shared" si="43"/>
        <v/>
      </c>
      <c r="CR38" s="32" t="str">
        <f t="shared" si="44"/>
        <v/>
      </c>
      <c r="CS38" s="32" t="str">
        <f t="shared" si="69"/>
        <v/>
      </c>
      <c r="CT38" s="32" t="str">
        <f t="shared" si="53"/>
        <v/>
      </c>
      <c r="CU38" s="32" t="str">
        <f t="shared" si="46"/>
        <v/>
      </c>
      <c r="CV38" s="32" t="str">
        <f t="shared" si="54"/>
        <v/>
      </c>
      <c r="CW38" s="32" t="str">
        <f t="shared" si="47"/>
        <v/>
      </c>
      <c r="CX38" s="32" t="str">
        <f t="shared" si="55"/>
        <v/>
      </c>
    </row>
    <row r="39" spans="1:102" ht="14.25" customHeight="1">
      <c r="A39" s="65">
        <v>24</v>
      </c>
      <c r="B39" s="74"/>
      <c r="C39" s="74"/>
      <c r="D39" s="74"/>
      <c r="E39" s="151"/>
      <c r="F39" s="72" t="e">
        <f>VLOOKUP(E39,データ!D:E,2,FALSE)</f>
        <v>#N/A</v>
      </c>
      <c r="G39" s="76"/>
      <c r="H39" s="151"/>
      <c r="I39" s="72" t="e">
        <f>VLOOKUP(H39,データ!J:K,2,FALSE)</f>
        <v>#N/A</v>
      </c>
      <c r="J39" s="75"/>
      <c r="K39" s="72" t="e">
        <f>VLOOKUP(J39,データ!G:H,2,FALSE)</f>
        <v>#N/A</v>
      </c>
      <c r="L39" s="167">
        <v>0</v>
      </c>
      <c r="M39" s="168">
        <v>0</v>
      </c>
      <c r="N39" s="55" t="str">
        <f t="shared" si="56"/>
        <v>種目を</v>
      </c>
      <c r="O39" s="169">
        <v>0</v>
      </c>
      <c r="P39" s="168">
        <v>0</v>
      </c>
      <c r="Q39" s="55" t="str">
        <f t="shared" si="57"/>
        <v>入力</v>
      </c>
      <c r="R39" s="170">
        <v>0</v>
      </c>
      <c r="S39" s="171">
        <v>0</v>
      </c>
      <c r="T39" s="72" t="e">
        <f t="shared" si="64"/>
        <v>#N/A</v>
      </c>
      <c r="U39" s="151"/>
      <c r="V39" s="72" t="e">
        <f>VLOOKUP(U39,データ!J:K,2,FALSE)</f>
        <v>#N/A</v>
      </c>
      <c r="W39" s="151"/>
      <c r="X39" s="72" t="e">
        <f>VLOOKUP(W39,データ!G:H,2,0)</f>
        <v>#N/A</v>
      </c>
      <c r="Y39" s="167">
        <v>0</v>
      </c>
      <c r="Z39" s="168">
        <v>0</v>
      </c>
      <c r="AA39" s="55" t="str">
        <f t="shared" si="48"/>
        <v>種目を</v>
      </c>
      <c r="AB39" s="169">
        <v>0</v>
      </c>
      <c r="AC39" s="168">
        <v>0</v>
      </c>
      <c r="AD39" s="55" t="str">
        <f t="shared" si="58"/>
        <v>入力</v>
      </c>
      <c r="AE39" s="170">
        <v>0</v>
      </c>
      <c r="AF39" s="171">
        <v>0</v>
      </c>
      <c r="AG39" s="72" t="e">
        <f t="shared" si="59"/>
        <v>#N/A</v>
      </c>
      <c r="AH39" s="155"/>
      <c r="AI39" s="73"/>
      <c r="AJ39" s="73"/>
      <c r="AK39" s="73"/>
      <c r="AL39" s="73">
        <f>COUNT($AM$16:AM39)</f>
        <v>0</v>
      </c>
      <c r="AM39" s="32" t="str">
        <f t="shared" si="49"/>
        <v/>
      </c>
      <c r="AN39" s="73">
        <f>COUNT($AO$16:AO39)</f>
        <v>0</v>
      </c>
      <c r="AO39" s="32" t="str">
        <f t="shared" si="60"/>
        <v/>
      </c>
      <c r="AP39" s="32" t="str">
        <f t="shared" si="65"/>
        <v/>
      </c>
      <c r="AQ39" s="32" t="str">
        <f t="shared" si="61"/>
        <v/>
      </c>
      <c r="AR39" s="32" t="str">
        <f t="shared" si="66"/>
        <v/>
      </c>
      <c r="AS39" s="32" t="str">
        <f t="shared" si="50"/>
        <v/>
      </c>
      <c r="AT39" s="32" t="str">
        <f t="shared" si="67"/>
        <v/>
      </c>
      <c r="AU39" s="32" t="str">
        <f>IF($H39="","",CONCATENATE(J39," ",VLOOKUP(I39,データ!$V$1:$W$15,2,FALSE)))</f>
        <v/>
      </c>
      <c r="AV39" s="32" t="str">
        <f t="shared" si="62"/>
        <v/>
      </c>
      <c r="AW39" s="32" t="str">
        <f t="shared" si="68"/>
        <v/>
      </c>
      <c r="AX39" s="32" t="str">
        <f>IF($U39="","",CONCATENATE(W39," ",VLOOKUP(V39,データ!$V$1:$W$15,2,FALSE)))</f>
        <v/>
      </c>
      <c r="AY39" s="32" t="str">
        <f t="shared" si="3"/>
        <v/>
      </c>
      <c r="AZ39" s="32" t="str">
        <f t="shared" si="51"/>
        <v/>
      </c>
      <c r="BA39" s="32" t="str">
        <f t="shared" si="4"/>
        <v/>
      </c>
      <c r="BC39" s="32" t="str">
        <f t="shared" si="5"/>
        <v/>
      </c>
      <c r="BD39" s="32" t="str">
        <f t="shared" si="6"/>
        <v/>
      </c>
      <c r="BE39" s="32" t="b">
        <f t="shared" si="7"/>
        <v>0</v>
      </c>
      <c r="BF39" s="32" t="str">
        <f t="shared" si="8"/>
        <v>00種目を00入力00</v>
      </c>
      <c r="BG39" s="32" t="b">
        <f t="shared" si="9"/>
        <v>0</v>
      </c>
      <c r="BH39" s="32" t="str">
        <f t="shared" si="10"/>
        <v>0種目を00入力00</v>
      </c>
      <c r="BI39" s="32" t="b">
        <f t="shared" si="11"/>
        <v>0</v>
      </c>
      <c r="BJ39" s="32" t="str">
        <f t="shared" si="12"/>
        <v xml:space="preserve">  　00入力00</v>
      </c>
      <c r="BK39" s="32" t="b">
        <f t="shared" si="13"/>
        <v>0</v>
      </c>
      <c r="BL39" s="32" t="str">
        <f t="shared" si="14"/>
        <v>00種目を00</v>
      </c>
      <c r="BM39" s="32" t="b">
        <f t="shared" si="15"/>
        <v>0</v>
      </c>
      <c r="BN39" s="32" t="str">
        <f t="shared" si="16"/>
        <v xml:space="preserve"> 0種目を00</v>
      </c>
      <c r="BO39" s="32" t="b">
        <f t="shared" si="17"/>
        <v>0</v>
      </c>
      <c r="BP39" s="32" t="str">
        <f t="shared" si="18"/>
        <v xml:space="preserve"> 0種目を00</v>
      </c>
      <c r="BQ39" s="32" t="b">
        <f t="shared" si="19"/>
        <v>0</v>
      </c>
      <c r="BR39" s="32" t="str">
        <f t="shared" si="20"/>
        <v>0000点</v>
      </c>
      <c r="BS39" s="32" t="b">
        <f t="shared" si="21"/>
        <v>0</v>
      </c>
      <c r="BT39" s="32" t="str">
        <f t="shared" si="22"/>
        <v xml:space="preserve"> 000点</v>
      </c>
      <c r="BU39" s="32" t="b">
        <f t="shared" si="23"/>
        <v>0</v>
      </c>
      <c r="BV39" s="32" t="str">
        <f t="shared" si="24"/>
        <v xml:space="preserve">  00点</v>
      </c>
      <c r="BW39" s="32" t="b">
        <f t="shared" si="63"/>
        <v>0</v>
      </c>
      <c r="BX39" s="32" t="b">
        <f t="shared" si="25"/>
        <v>0</v>
      </c>
      <c r="BY39" s="32" t="str">
        <f t="shared" si="26"/>
        <v>00種目を00入力00</v>
      </c>
      <c r="BZ39" s="32" t="b">
        <f t="shared" si="27"/>
        <v>0</v>
      </c>
      <c r="CA39" s="32" t="str">
        <f t="shared" si="28"/>
        <v>0種目を00入力00</v>
      </c>
      <c r="CB39" s="32" t="b">
        <f t="shared" si="29"/>
        <v>0</v>
      </c>
      <c r="CC39" s="32" t="str">
        <f t="shared" si="30"/>
        <v xml:space="preserve">  　00入力00</v>
      </c>
      <c r="CD39" s="32" t="b">
        <f t="shared" si="31"/>
        <v>0</v>
      </c>
      <c r="CE39" s="32" t="str">
        <f t="shared" si="32"/>
        <v>00種目を00</v>
      </c>
      <c r="CF39" s="32" t="b">
        <f t="shared" si="33"/>
        <v>0</v>
      </c>
      <c r="CG39" s="32" t="str">
        <f t="shared" si="34"/>
        <v xml:space="preserve"> 0種目を00</v>
      </c>
      <c r="CH39" s="32" t="b">
        <f t="shared" si="35"/>
        <v>0</v>
      </c>
      <c r="CI39" s="32" t="str">
        <f t="shared" si="36"/>
        <v xml:space="preserve"> 0種目を00</v>
      </c>
      <c r="CJ39" s="32" t="b">
        <f t="shared" si="37"/>
        <v>0</v>
      </c>
      <c r="CK39" s="32" t="str">
        <f t="shared" si="38"/>
        <v>0000点</v>
      </c>
      <c r="CL39" s="32" t="b">
        <f t="shared" si="39"/>
        <v>0</v>
      </c>
      <c r="CM39" s="32" t="str">
        <f t="shared" si="40"/>
        <v xml:space="preserve"> 000点</v>
      </c>
      <c r="CN39" s="32" t="b">
        <f t="shared" si="41"/>
        <v>0</v>
      </c>
      <c r="CO39" s="32" t="str">
        <f t="shared" si="42"/>
        <v xml:space="preserve">  00点</v>
      </c>
      <c r="CP39" s="32" t="b">
        <f t="shared" si="52"/>
        <v>0</v>
      </c>
      <c r="CQ39" s="32" t="str">
        <f t="shared" si="43"/>
        <v/>
      </c>
      <c r="CR39" s="32" t="str">
        <f t="shared" si="44"/>
        <v/>
      </c>
      <c r="CS39" s="32" t="str">
        <f t="shared" si="69"/>
        <v/>
      </c>
      <c r="CT39" s="32" t="str">
        <f t="shared" si="53"/>
        <v/>
      </c>
      <c r="CU39" s="32" t="str">
        <f t="shared" si="46"/>
        <v/>
      </c>
      <c r="CV39" s="32" t="str">
        <f t="shared" si="54"/>
        <v/>
      </c>
      <c r="CW39" s="32" t="str">
        <f t="shared" si="47"/>
        <v/>
      </c>
      <c r="CX39" s="32" t="str">
        <f t="shared" si="55"/>
        <v/>
      </c>
    </row>
    <row r="40" spans="1:102" ht="15" customHeight="1">
      <c r="A40" s="65">
        <v>25</v>
      </c>
      <c r="B40" s="74"/>
      <c r="C40" s="74"/>
      <c r="D40" s="74"/>
      <c r="E40" s="151"/>
      <c r="F40" s="72" t="e">
        <f>VLOOKUP(E40,データ!D:E,2,FALSE)</f>
        <v>#N/A</v>
      </c>
      <c r="G40" s="76"/>
      <c r="H40" s="151"/>
      <c r="I40" s="72" t="e">
        <f>VLOOKUP(H40,データ!J:K,2,FALSE)</f>
        <v>#N/A</v>
      </c>
      <c r="J40" s="75"/>
      <c r="K40" s="72" t="e">
        <f>VLOOKUP(J40,データ!G:H,2,FALSE)</f>
        <v>#N/A</v>
      </c>
      <c r="L40" s="167">
        <v>0</v>
      </c>
      <c r="M40" s="168">
        <v>0</v>
      </c>
      <c r="N40" s="55" t="str">
        <f t="shared" si="56"/>
        <v>種目を</v>
      </c>
      <c r="O40" s="169">
        <v>0</v>
      </c>
      <c r="P40" s="168">
        <v>0</v>
      </c>
      <c r="Q40" s="55" t="str">
        <f t="shared" si="57"/>
        <v>入力</v>
      </c>
      <c r="R40" s="170">
        <v>0</v>
      </c>
      <c r="S40" s="171">
        <v>0</v>
      </c>
      <c r="T40" s="72" t="e">
        <f t="shared" si="64"/>
        <v>#N/A</v>
      </c>
      <c r="U40" s="151"/>
      <c r="V40" s="72" t="e">
        <f>VLOOKUP(U40,データ!J:K,2,FALSE)</f>
        <v>#N/A</v>
      </c>
      <c r="W40" s="151"/>
      <c r="X40" s="72" t="e">
        <f>VLOOKUP(W40,データ!G:H,2,0)</f>
        <v>#N/A</v>
      </c>
      <c r="Y40" s="167">
        <v>0</v>
      </c>
      <c r="Z40" s="168">
        <v>0</v>
      </c>
      <c r="AA40" s="55" t="str">
        <f t="shared" si="48"/>
        <v>種目を</v>
      </c>
      <c r="AB40" s="169">
        <v>0</v>
      </c>
      <c r="AC40" s="168">
        <v>0</v>
      </c>
      <c r="AD40" s="55" t="str">
        <f t="shared" si="58"/>
        <v>入力</v>
      </c>
      <c r="AE40" s="170">
        <v>0</v>
      </c>
      <c r="AF40" s="171">
        <v>0</v>
      </c>
      <c r="AG40" s="72" t="e">
        <f t="shared" si="59"/>
        <v>#N/A</v>
      </c>
      <c r="AH40" s="155"/>
      <c r="AI40" s="73"/>
      <c r="AJ40" s="73"/>
      <c r="AK40" s="73"/>
      <c r="AL40" s="73">
        <f>COUNT($AM$16:AM40)</f>
        <v>0</v>
      </c>
      <c r="AM40" s="32" t="str">
        <f t="shared" si="49"/>
        <v/>
      </c>
      <c r="AN40" s="73">
        <f>COUNT($AO$16:AO40)</f>
        <v>0</v>
      </c>
      <c r="AO40" s="32" t="str">
        <f t="shared" si="60"/>
        <v/>
      </c>
      <c r="AP40" s="32" t="str">
        <f t="shared" si="65"/>
        <v/>
      </c>
      <c r="AQ40" s="32" t="str">
        <f t="shared" si="61"/>
        <v/>
      </c>
      <c r="AR40" s="32" t="str">
        <f t="shared" si="66"/>
        <v/>
      </c>
      <c r="AS40" s="32" t="str">
        <f t="shared" si="50"/>
        <v/>
      </c>
      <c r="AT40" s="32" t="str">
        <f t="shared" si="67"/>
        <v/>
      </c>
      <c r="AU40" s="32" t="str">
        <f>IF($H40="","",CONCATENATE(J40," ",VLOOKUP(I40,データ!$V$1:$W$15,2,FALSE)))</f>
        <v/>
      </c>
      <c r="AV40" s="32" t="str">
        <f t="shared" si="62"/>
        <v/>
      </c>
      <c r="AW40" s="32" t="str">
        <f t="shared" si="68"/>
        <v/>
      </c>
      <c r="AX40" s="32" t="str">
        <f>IF($U40="","",CONCATENATE(W40," ",VLOOKUP(V40,データ!$V$1:$W$15,2,FALSE)))</f>
        <v/>
      </c>
      <c r="AY40" s="32" t="str">
        <f t="shared" si="3"/>
        <v/>
      </c>
      <c r="AZ40" s="32" t="str">
        <f t="shared" si="51"/>
        <v/>
      </c>
      <c r="BA40" s="32" t="str">
        <f t="shared" si="4"/>
        <v/>
      </c>
      <c r="BC40" s="32" t="str">
        <f t="shared" si="5"/>
        <v/>
      </c>
      <c r="BD40" s="32" t="str">
        <f t="shared" si="6"/>
        <v/>
      </c>
      <c r="BE40" s="32" t="b">
        <f t="shared" si="7"/>
        <v>0</v>
      </c>
      <c r="BF40" s="32" t="str">
        <f t="shared" si="8"/>
        <v>00種目を00入力00</v>
      </c>
      <c r="BG40" s="32" t="b">
        <f t="shared" si="9"/>
        <v>0</v>
      </c>
      <c r="BH40" s="32" t="str">
        <f t="shared" si="10"/>
        <v>0種目を00入力00</v>
      </c>
      <c r="BI40" s="32" t="b">
        <f t="shared" si="11"/>
        <v>0</v>
      </c>
      <c r="BJ40" s="32" t="str">
        <f t="shared" si="12"/>
        <v xml:space="preserve">  　00入力00</v>
      </c>
      <c r="BK40" s="32" t="b">
        <f t="shared" si="13"/>
        <v>0</v>
      </c>
      <c r="BL40" s="32" t="str">
        <f t="shared" si="14"/>
        <v>00種目を00</v>
      </c>
      <c r="BM40" s="32" t="b">
        <f t="shared" si="15"/>
        <v>0</v>
      </c>
      <c r="BN40" s="32" t="str">
        <f t="shared" si="16"/>
        <v xml:space="preserve"> 0種目を00</v>
      </c>
      <c r="BO40" s="32" t="b">
        <f t="shared" si="17"/>
        <v>0</v>
      </c>
      <c r="BP40" s="32" t="str">
        <f t="shared" si="18"/>
        <v xml:space="preserve"> 0種目を00</v>
      </c>
      <c r="BQ40" s="32" t="b">
        <f t="shared" si="19"/>
        <v>0</v>
      </c>
      <c r="BR40" s="32" t="str">
        <f t="shared" si="20"/>
        <v>0000点</v>
      </c>
      <c r="BS40" s="32" t="b">
        <f t="shared" si="21"/>
        <v>0</v>
      </c>
      <c r="BT40" s="32" t="str">
        <f t="shared" si="22"/>
        <v xml:space="preserve"> 000点</v>
      </c>
      <c r="BU40" s="32" t="b">
        <f t="shared" si="23"/>
        <v>0</v>
      </c>
      <c r="BV40" s="32" t="str">
        <f t="shared" si="24"/>
        <v xml:space="preserve">  00点</v>
      </c>
      <c r="BW40" s="32" t="b">
        <f t="shared" si="63"/>
        <v>0</v>
      </c>
      <c r="BX40" s="32" t="b">
        <f t="shared" si="25"/>
        <v>0</v>
      </c>
      <c r="BY40" s="32" t="str">
        <f t="shared" si="26"/>
        <v>00種目を00入力00</v>
      </c>
      <c r="BZ40" s="32" t="b">
        <f t="shared" si="27"/>
        <v>0</v>
      </c>
      <c r="CA40" s="32" t="str">
        <f t="shared" si="28"/>
        <v>0種目を00入力00</v>
      </c>
      <c r="CB40" s="32" t="b">
        <f t="shared" si="29"/>
        <v>0</v>
      </c>
      <c r="CC40" s="32" t="str">
        <f t="shared" si="30"/>
        <v xml:space="preserve">  　00入力00</v>
      </c>
      <c r="CD40" s="32" t="b">
        <f t="shared" si="31"/>
        <v>0</v>
      </c>
      <c r="CE40" s="32" t="str">
        <f t="shared" si="32"/>
        <v>00種目を00</v>
      </c>
      <c r="CF40" s="32" t="b">
        <f t="shared" si="33"/>
        <v>0</v>
      </c>
      <c r="CG40" s="32" t="str">
        <f t="shared" si="34"/>
        <v xml:space="preserve"> 0種目を00</v>
      </c>
      <c r="CH40" s="32" t="b">
        <f t="shared" si="35"/>
        <v>0</v>
      </c>
      <c r="CI40" s="32" t="str">
        <f t="shared" si="36"/>
        <v xml:space="preserve"> 0種目を00</v>
      </c>
      <c r="CJ40" s="32" t="b">
        <f t="shared" si="37"/>
        <v>0</v>
      </c>
      <c r="CK40" s="32" t="str">
        <f t="shared" si="38"/>
        <v>0000点</v>
      </c>
      <c r="CL40" s="32" t="b">
        <f t="shared" si="39"/>
        <v>0</v>
      </c>
      <c r="CM40" s="32" t="str">
        <f t="shared" si="40"/>
        <v xml:space="preserve"> 000点</v>
      </c>
      <c r="CN40" s="32" t="b">
        <f t="shared" si="41"/>
        <v>0</v>
      </c>
      <c r="CO40" s="32" t="str">
        <f t="shared" si="42"/>
        <v xml:space="preserve">  00点</v>
      </c>
      <c r="CP40" s="32" t="b">
        <f t="shared" si="52"/>
        <v>0</v>
      </c>
      <c r="CQ40" s="32" t="str">
        <f t="shared" si="43"/>
        <v/>
      </c>
      <c r="CR40" s="32" t="str">
        <f t="shared" si="44"/>
        <v/>
      </c>
      <c r="CS40" s="32" t="str">
        <f t="shared" si="69"/>
        <v/>
      </c>
      <c r="CT40" s="32" t="str">
        <f t="shared" si="53"/>
        <v/>
      </c>
      <c r="CU40" s="32" t="str">
        <f t="shared" si="46"/>
        <v/>
      </c>
      <c r="CV40" s="32" t="str">
        <f t="shared" si="54"/>
        <v/>
      </c>
      <c r="CW40" s="32" t="str">
        <f t="shared" si="47"/>
        <v/>
      </c>
      <c r="CX40" s="32" t="str">
        <f t="shared" si="55"/>
        <v/>
      </c>
    </row>
    <row r="41" spans="1:102">
      <c r="A41" s="65">
        <v>26</v>
      </c>
      <c r="B41" s="74"/>
      <c r="C41" s="74"/>
      <c r="D41" s="74"/>
      <c r="E41" s="151"/>
      <c r="F41" s="72" t="e">
        <f>VLOOKUP(E41,データ!D:E,2,FALSE)</f>
        <v>#N/A</v>
      </c>
      <c r="G41" s="76"/>
      <c r="H41" s="151"/>
      <c r="I41" s="72" t="e">
        <f>VLOOKUP(H41,データ!J:K,2,FALSE)</f>
        <v>#N/A</v>
      </c>
      <c r="J41" s="75"/>
      <c r="K41" s="72" t="e">
        <f>VLOOKUP(J41,データ!G:H,2,FALSE)</f>
        <v>#N/A</v>
      </c>
      <c r="L41" s="167">
        <v>0</v>
      </c>
      <c r="M41" s="168">
        <v>0</v>
      </c>
      <c r="N41" s="55" t="str">
        <f t="shared" si="56"/>
        <v>種目を</v>
      </c>
      <c r="O41" s="169">
        <v>0</v>
      </c>
      <c r="P41" s="168">
        <v>0</v>
      </c>
      <c r="Q41" s="55" t="str">
        <f t="shared" si="57"/>
        <v>入力</v>
      </c>
      <c r="R41" s="170">
        <v>0</v>
      </c>
      <c r="S41" s="171">
        <v>0</v>
      </c>
      <c r="T41" s="72" t="e">
        <f t="shared" si="64"/>
        <v>#N/A</v>
      </c>
      <c r="U41" s="151"/>
      <c r="V41" s="72" t="e">
        <f>VLOOKUP(U41,データ!J:K,2,FALSE)</f>
        <v>#N/A</v>
      </c>
      <c r="W41" s="151"/>
      <c r="X41" s="72" t="e">
        <f>VLOOKUP(W41,データ!G:H,2,0)</f>
        <v>#N/A</v>
      </c>
      <c r="Y41" s="167">
        <v>0</v>
      </c>
      <c r="Z41" s="168">
        <v>0</v>
      </c>
      <c r="AA41" s="55" t="str">
        <f t="shared" si="48"/>
        <v>種目を</v>
      </c>
      <c r="AB41" s="169">
        <v>0</v>
      </c>
      <c r="AC41" s="168">
        <v>0</v>
      </c>
      <c r="AD41" s="55" t="str">
        <f t="shared" si="58"/>
        <v>入力</v>
      </c>
      <c r="AE41" s="170">
        <v>0</v>
      </c>
      <c r="AF41" s="171">
        <v>0</v>
      </c>
      <c r="AG41" s="72" t="e">
        <f t="shared" si="59"/>
        <v>#N/A</v>
      </c>
      <c r="AH41" s="155"/>
      <c r="AI41" s="73"/>
      <c r="AJ41" s="73"/>
      <c r="AK41" s="73"/>
      <c r="AL41" s="73">
        <f>COUNT($AM$16:AM41)</f>
        <v>0</v>
      </c>
      <c r="AM41" s="32" t="str">
        <f t="shared" si="49"/>
        <v/>
      </c>
      <c r="AN41" s="73">
        <f>COUNT($AO$16:AO41)</f>
        <v>0</v>
      </c>
      <c r="AO41" s="32" t="str">
        <f t="shared" si="60"/>
        <v/>
      </c>
      <c r="AP41" s="32" t="str">
        <f t="shared" si="65"/>
        <v/>
      </c>
      <c r="AQ41" s="32" t="str">
        <f t="shared" si="61"/>
        <v/>
      </c>
      <c r="AR41" s="32" t="str">
        <f t="shared" si="66"/>
        <v/>
      </c>
      <c r="AS41" s="32" t="str">
        <f t="shared" si="50"/>
        <v/>
      </c>
      <c r="AT41" s="32" t="str">
        <f t="shared" si="67"/>
        <v/>
      </c>
      <c r="AU41" s="32" t="str">
        <f>IF($H41="","",CONCATENATE(J41," ",VLOOKUP(I41,データ!$V$1:$W$15,2,FALSE)))</f>
        <v/>
      </c>
      <c r="AV41" s="32" t="str">
        <f t="shared" si="62"/>
        <v/>
      </c>
      <c r="AW41" s="32" t="str">
        <f t="shared" si="68"/>
        <v/>
      </c>
      <c r="AX41" s="32" t="str">
        <f>IF($U41="","",CONCATENATE(W41," ",VLOOKUP(V41,データ!$V$1:$W$15,2,FALSE)))</f>
        <v/>
      </c>
      <c r="AY41" s="32" t="str">
        <f t="shared" si="3"/>
        <v/>
      </c>
      <c r="AZ41" s="32" t="str">
        <f t="shared" si="51"/>
        <v/>
      </c>
      <c r="BA41" s="32" t="str">
        <f t="shared" si="4"/>
        <v/>
      </c>
      <c r="BC41" s="32" t="str">
        <f t="shared" si="5"/>
        <v/>
      </c>
      <c r="BD41" s="32" t="str">
        <f t="shared" si="6"/>
        <v/>
      </c>
      <c r="BE41" s="32" t="b">
        <f t="shared" si="7"/>
        <v>0</v>
      </c>
      <c r="BF41" s="32" t="str">
        <f t="shared" si="8"/>
        <v>00種目を00入力00</v>
      </c>
      <c r="BG41" s="32" t="b">
        <f t="shared" si="9"/>
        <v>0</v>
      </c>
      <c r="BH41" s="32" t="str">
        <f t="shared" si="10"/>
        <v>0種目を00入力00</v>
      </c>
      <c r="BI41" s="32" t="b">
        <f t="shared" si="11"/>
        <v>0</v>
      </c>
      <c r="BJ41" s="32" t="str">
        <f t="shared" si="12"/>
        <v xml:space="preserve">  　00入力00</v>
      </c>
      <c r="BK41" s="32" t="b">
        <f t="shared" si="13"/>
        <v>0</v>
      </c>
      <c r="BL41" s="32" t="str">
        <f t="shared" si="14"/>
        <v>00種目を00</v>
      </c>
      <c r="BM41" s="32" t="b">
        <f t="shared" si="15"/>
        <v>0</v>
      </c>
      <c r="BN41" s="32" t="str">
        <f t="shared" si="16"/>
        <v xml:space="preserve"> 0種目を00</v>
      </c>
      <c r="BO41" s="32" t="b">
        <f t="shared" si="17"/>
        <v>0</v>
      </c>
      <c r="BP41" s="32" t="str">
        <f t="shared" si="18"/>
        <v xml:space="preserve"> 0種目を00</v>
      </c>
      <c r="BQ41" s="32" t="b">
        <f t="shared" si="19"/>
        <v>0</v>
      </c>
      <c r="BR41" s="32" t="str">
        <f t="shared" si="20"/>
        <v>0000点</v>
      </c>
      <c r="BS41" s="32" t="b">
        <f t="shared" si="21"/>
        <v>0</v>
      </c>
      <c r="BT41" s="32" t="str">
        <f t="shared" si="22"/>
        <v xml:space="preserve"> 000点</v>
      </c>
      <c r="BU41" s="32" t="b">
        <f t="shared" si="23"/>
        <v>0</v>
      </c>
      <c r="BV41" s="32" t="str">
        <f t="shared" si="24"/>
        <v xml:space="preserve">  00点</v>
      </c>
      <c r="BW41" s="32" t="b">
        <f t="shared" si="63"/>
        <v>0</v>
      </c>
      <c r="BX41" s="32" t="b">
        <f t="shared" si="25"/>
        <v>0</v>
      </c>
      <c r="BY41" s="32" t="str">
        <f t="shared" si="26"/>
        <v>00種目を00入力00</v>
      </c>
      <c r="BZ41" s="32" t="b">
        <f t="shared" si="27"/>
        <v>0</v>
      </c>
      <c r="CA41" s="32" t="str">
        <f t="shared" si="28"/>
        <v>0種目を00入力00</v>
      </c>
      <c r="CB41" s="32" t="b">
        <f t="shared" si="29"/>
        <v>0</v>
      </c>
      <c r="CC41" s="32" t="str">
        <f t="shared" si="30"/>
        <v xml:space="preserve">  　00入力00</v>
      </c>
      <c r="CD41" s="32" t="b">
        <f t="shared" si="31"/>
        <v>0</v>
      </c>
      <c r="CE41" s="32" t="str">
        <f t="shared" si="32"/>
        <v>00種目を00</v>
      </c>
      <c r="CF41" s="32" t="b">
        <f t="shared" si="33"/>
        <v>0</v>
      </c>
      <c r="CG41" s="32" t="str">
        <f t="shared" si="34"/>
        <v xml:space="preserve"> 0種目を00</v>
      </c>
      <c r="CH41" s="32" t="b">
        <f t="shared" si="35"/>
        <v>0</v>
      </c>
      <c r="CI41" s="32" t="str">
        <f t="shared" si="36"/>
        <v xml:space="preserve"> 0種目を00</v>
      </c>
      <c r="CJ41" s="32" t="b">
        <f t="shared" si="37"/>
        <v>0</v>
      </c>
      <c r="CK41" s="32" t="str">
        <f t="shared" si="38"/>
        <v>0000点</v>
      </c>
      <c r="CL41" s="32" t="b">
        <f t="shared" si="39"/>
        <v>0</v>
      </c>
      <c r="CM41" s="32" t="str">
        <f t="shared" si="40"/>
        <v xml:space="preserve"> 000点</v>
      </c>
      <c r="CN41" s="32" t="b">
        <f t="shared" si="41"/>
        <v>0</v>
      </c>
      <c r="CO41" s="32" t="str">
        <f t="shared" si="42"/>
        <v xml:space="preserve">  00点</v>
      </c>
      <c r="CP41" s="32" t="b">
        <f t="shared" si="52"/>
        <v>0</v>
      </c>
      <c r="CQ41" s="32" t="str">
        <f t="shared" si="43"/>
        <v/>
      </c>
      <c r="CR41" s="32" t="str">
        <f t="shared" si="44"/>
        <v/>
      </c>
      <c r="CS41" s="32" t="str">
        <f t="shared" si="69"/>
        <v/>
      </c>
      <c r="CT41" s="32" t="str">
        <f t="shared" si="53"/>
        <v/>
      </c>
      <c r="CU41" s="32" t="str">
        <f t="shared" si="46"/>
        <v/>
      </c>
      <c r="CV41" s="32" t="str">
        <f t="shared" si="54"/>
        <v/>
      </c>
      <c r="CW41" s="32" t="str">
        <f t="shared" si="47"/>
        <v/>
      </c>
      <c r="CX41" s="32" t="str">
        <f t="shared" si="55"/>
        <v/>
      </c>
    </row>
    <row r="42" spans="1:102">
      <c r="A42" s="65">
        <v>27</v>
      </c>
      <c r="B42" s="74"/>
      <c r="C42" s="74"/>
      <c r="D42" s="74"/>
      <c r="E42" s="151"/>
      <c r="F42" s="72" t="e">
        <f>VLOOKUP(E42,データ!D:E,2,FALSE)</f>
        <v>#N/A</v>
      </c>
      <c r="G42" s="76"/>
      <c r="H42" s="151"/>
      <c r="I42" s="72" t="e">
        <f>VLOOKUP(H42,データ!J:K,2,FALSE)</f>
        <v>#N/A</v>
      </c>
      <c r="J42" s="75"/>
      <c r="K42" s="72" t="e">
        <f>VLOOKUP(J42,データ!G:H,2,FALSE)</f>
        <v>#N/A</v>
      </c>
      <c r="L42" s="167">
        <v>0</v>
      </c>
      <c r="M42" s="168">
        <v>0</v>
      </c>
      <c r="N42" s="55" t="str">
        <f t="shared" si="56"/>
        <v>種目を</v>
      </c>
      <c r="O42" s="169">
        <v>0</v>
      </c>
      <c r="P42" s="168">
        <v>0</v>
      </c>
      <c r="Q42" s="55" t="str">
        <f t="shared" si="57"/>
        <v>入力</v>
      </c>
      <c r="R42" s="170">
        <v>0</v>
      </c>
      <c r="S42" s="171">
        <v>0</v>
      </c>
      <c r="T42" s="72" t="e">
        <f t="shared" si="64"/>
        <v>#N/A</v>
      </c>
      <c r="U42" s="151"/>
      <c r="V42" s="72" t="e">
        <f>VLOOKUP(U42,データ!J:K,2,FALSE)</f>
        <v>#N/A</v>
      </c>
      <c r="W42" s="151"/>
      <c r="X42" s="72" t="e">
        <f>VLOOKUP(W42,データ!G:H,2,0)</f>
        <v>#N/A</v>
      </c>
      <c r="Y42" s="167">
        <v>0</v>
      </c>
      <c r="Z42" s="168">
        <v>0</v>
      </c>
      <c r="AA42" s="55" t="str">
        <f t="shared" si="48"/>
        <v>種目を</v>
      </c>
      <c r="AB42" s="169">
        <v>0</v>
      </c>
      <c r="AC42" s="168">
        <v>0</v>
      </c>
      <c r="AD42" s="55" t="str">
        <f t="shared" si="58"/>
        <v>入力</v>
      </c>
      <c r="AE42" s="170">
        <v>0</v>
      </c>
      <c r="AF42" s="171">
        <v>0</v>
      </c>
      <c r="AG42" s="72" t="e">
        <f t="shared" si="59"/>
        <v>#N/A</v>
      </c>
      <c r="AH42" s="155"/>
      <c r="AI42" s="73"/>
      <c r="AJ42" s="73"/>
      <c r="AK42" s="73"/>
      <c r="AL42" s="73">
        <f>COUNT($AM$16:AM42)</f>
        <v>0</v>
      </c>
      <c r="AM42" s="32" t="str">
        <f t="shared" si="49"/>
        <v/>
      </c>
      <c r="AN42" s="73">
        <f>COUNT($AO$16:AO42)</f>
        <v>0</v>
      </c>
      <c r="AO42" s="32" t="str">
        <f t="shared" si="60"/>
        <v/>
      </c>
      <c r="AP42" s="32" t="str">
        <f t="shared" si="65"/>
        <v/>
      </c>
      <c r="AQ42" s="32" t="str">
        <f t="shared" si="61"/>
        <v/>
      </c>
      <c r="AR42" s="32" t="str">
        <f t="shared" si="66"/>
        <v/>
      </c>
      <c r="AS42" s="32" t="str">
        <f t="shared" si="50"/>
        <v/>
      </c>
      <c r="AT42" s="32" t="str">
        <f t="shared" si="67"/>
        <v/>
      </c>
      <c r="AU42" s="32" t="str">
        <f>IF($H42="","",CONCATENATE(J42," ",VLOOKUP(I42,データ!$V$1:$W$15,2,FALSE)))</f>
        <v/>
      </c>
      <c r="AV42" s="32" t="str">
        <f t="shared" si="62"/>
        <v/>
      </c>
      <c r="AW42" s="32" t="str">
        <f t="shared" si="68"/>
        <v/>
      </c>
      <c r="AX42" s="32" t="str">
        <f>IF($U42="","",CONCATENATE(W42," ",VLOOKUP(V42,データ!$V$1:$W$15,2,FALSE)))</f>
        <v/>
      </c>
      <c r="AY42" s="32" t="str">
        <f t="shared" si="3"/>
        <v/>
      </c>
      <c r="AZ42" s="32" t="str">
        <f t="shared" si="51"/>
        <v/>
      </c>
      <c r="BA42" s="32" t="str">
        <f t="shared" si="4"/>
        <v/>
      </c>
      <c r="BC42" s="32" t="str">
        <f t="shared" si="5"/>
        <v/>
      </c>
      <c r="BD42" s="32" t="str">
        <f t="shared" si="6"/>
        <v/>
      </c>
      <c r="BE42" s="32" t="b">
        <f t="shared" si="7"/>
        <v>0</v>
      </c>
      <c r="BF42" s="32" t="str">
        <f t="shared" si="8"/>
        <v>00種目を00入力00</v>
      </c>
      <c r="BG42" s="32" t="b">
        <f t="shared" si="9"/>
        <v>0</v>
      </c>
      <c r="BH42" s="32" t="str">
        <f t="shared" si="10"/>
        <v>0種目を00入力00</v>
      </c>
      <c r="BI42" s="32" t="b">
        <f t="shared" si="11"/>
        <v>0</v>
      </c>
      <c r="BJ42" s="32" t="str">
        <f t="shared" si="12"/>
        <v xml:space="preserve">  　00入力00</v>
      </c>
      <c r="BK42" s="32" t="b">
        <f t="shared" si="13"/>
        <v>0</v>
      </c>
      <c r="BL42" s="32" t="str">
        <f t="shared" si="14"/>
        <v>00種目を00</v>
      </c>
      <c r="BM42" s="32" t="b">
        <f t="shared" si="15"/>
        <v>0</v>
      </c>
      <c r="BN42" s="32" t="str">
        <f t="shared" si="16"/>
        <v xml:space="preserve"> 0種目を00</v>
      </c>
      <c r="BO42" s="32" t="b">
        <f t="shared" si="17"/>
        <v>0</v>
      </c>
      <c r="BP42" s="32" t="str">
        <f t="shared" si="18"/>
        <v xml:space="preserve"> 0種目を00</v>
      </c>
      <c r="BQ42" s="32" t="b">
        <f t="shared" si="19"/>
        <v>0</v>
      </c>
      <c r="BR42" s="32" t="str">
        <f t="shared" si="20"/>
        <v>0000点</v>
      </c>
      <c r="BS42" s="32" t="b">
        <f t="shared" si="21"/>
        <v>0</v>
      </c>
      <c r="BT42" s="32" t="str">
        <f t="shared" si="22"/>
        <v xml:space="preserve"> 000点</v>
      </c>
      <c r="BU42" s="32" t="b">
        <f t="shared" si="23"/>
        <v>0</v>
      </c>
      <c r="BV42" s="32" t="str">
        <f t="shared" si="24"/>
        <v xml:space="preserve">  00点</v>
      </c>
      <c r="BW42" s="32" t="b">
        <f t="shared" si="63"/>
        <v>0</v>
      </c>
      <c r="BX42" s="32" t="b">
        <f t="shared" si="25"/>
        <v>0</v>
      </c>
      <c r="BY42" s="32" t="str">
        <f t="shared" si="26"/>
        <v>00種目を00入力00</v>
      </c>
      <c r="BZ42" s="32" t="b">
        <f t="shared" si="27"/>
        <v>0</v>
      </c>
      <c r="CA42" s="32" t="str">
        <f t="shared" si="28"/>
        <v>0種目を00入力00</v>
      </c>
      <c r="CB42" s="32" t="b">
        <f t="shared" si="29"/>
        <v>0</v>
      </c>
      <c r="CC42" s="32" t="str">
        <f t="shared" si="30"/>
        <v xml:space="preserve">  　00入力00</v>
      </c>
      <c r="CD42" s="32" t="b">
        <f t="shared" si="31"/>
        <v>0</v>
      </c>
      <c r="CE42" s="32" t="str">
        <f t="shared" si="32"/>
        <v>00種目を00</v>
      </c>
      <c r="CF42" s="32" t="b">
        <f t="shared" si="33"/>
        <v>0</v>
      </c>
      <c r="CG42" s="32" t="str">
        <f t="shared" si="34"/>
        <v xml:space="preserve"> 0種目を00</v>
      </c>
      <c r="CH42" s="32" t="b">
        <f t="shared" si="35"/>
        <v>0</v>
      </c>
      <c r="CI42" s="32" t="str">
        <f t="shared" si="36"/>
        <v xml:space="preserve"> 0種目を00</v>
      </c>
      <c r="CJ42" s="32" t="b">
        <f t="shared" si="37"/>
        <v>0</v>
      </c>
      <c r="CK42" s="32" t="str">
        <f t="shared" si="38"/>
        <v>0000点</v>
      </c>
      <c r="CL42" s="32" t="b">
        <f t="shared" si="39"/>
        <v>0</v>
      </c>
      <c r="CM42" s="32" t="str">
        <f t="shared" si="40"/>
        <v xml:space="preserve"> 000点</v>
      </c>
      <c r="CN42" s="32" t="b">
        <f t="shared" si="41"/>
        <v>0</v>
      </c>
      <c r="CO42" s="32" t="str">
        <f t="shared" si="42"/>
        <v xml:space="preserve">  00点</v>
      </c>
      <c r="CP42" s="32" t="b">
        <f t="shared" si="52"/>
        <v>0</v>
      </c>
      <c r="CQ42" s="32" t="str">
        <f t="shared" si="43"/>
        <v/>
      </c>
      <c r="CR42" s="32" t="str">
        <f t="shared" si="44"/>
        <v/>
      </c>
      <c r="CS42" s="32" t="str">
        <f t="shared" si="69"/>
        <v/>
      </c>
      <c r="CT42" s="32" t="str">
        <f t="shared" si="53"/>
        <v/>
      </c>
      <c r="CU42" s="32" t="str">
        <f t="shared" si="46"/>
        <v/>
      </c>
      <c r="CV42" s="32" t="str">
        <f t="shared" si="54"/>
        <v/>
      </c>
      <c r="CW42" s="32" t="str">
        <f t="shared" si="47"/>
        <v/>
      </c>
      <c r="CX42" s="32" t="str">
        <f t="shared" si="55"/>
        <v/>
      </c>
    </row>
    <row r="43" spans="1:102">
      <c r="A43" s="65">
        <v>28</v>
      </c>
      <c r="B43" s="74"/>
      <c r="C43" s="74"/>
      <c r="D43" s="74"/>
      <c r="E43" s="151"/>
      <c r="F43" s="72" t="e">
        <f>VLOOKUP(E43,データ!D:E,2,FALSE)</f>
        <v>#N/A</v>
      </c>
      <c r="G43" s="76"/>
      <c r="H43" s="151"/>
      <c r="I43" s="72" t="e">
        <f>VLOOKUP(H43,データ!J:K,2,FALSE)</f>
        <v>#N/A</v>
      </c>
      <c r="J43" s="75"/>
      <c r="K43" s="72" t="e">
        <f>VLOOKUP(J43,データ!G:H,2,FALSE)</f>
        <v>#N/A</v>
      </c>
      <c r="L43" s="167">
        <v>0</v>
      </c>
      <c r="M43" s="168">
        <v>0</v>
      </c>
      <c r="N43" s="55" t="str">
        <f t="shared" si="56"/>
        <v>種目を</v>
      </c>
      <c r="O43" s="169">
        <v>0</v>
      </c>
      <c r="P43" s="168">
        <v>0</v>
      </c>
      <c r="Q43" s="55" t="str">
        <f t="shared" si="57"/>
        <v>入力</v>
      </c>
      <c r="R43" s="170">
        <v>0</v>
      </c>
      <c r="S43" s="171">
        <v>0</v>
      </c>
      <c r="T43" s="72" t="e">
        <f t="shared" si="64"/>
        <v>#N/A</v>
      </c>
      <c r="U43" s="151"/>
      <c r="V43" s="72" t="e">
        <f>VLOOKUP(U43,データ!J:K,2,FALSE)</f>
        <v>#N/A</v>
      </c>
      <c r="W43" s="151"/>
      <c r="X43" s="72" t="e">
        <f>VLOOKUP(W43,データ!G:H,2,0)</f>
        <v>#N/A</v>
      </c>
      <c r="Y43" s="167">
        <v>0</v>
      </c>
      <c r="Z43" s="168">
        <v>0</v>
      </c>
      <c r="AA43" s="55" t="str">
        <f t="shared" si="48"/>
        <v>種目を</v>
      </c>
      <c r="AB43" s="169">
        <v>0</v>
      </c>
      <c r="AC43" s="168">
        <v>0</v>
      </c>
      <c r="AD43" s="55" t="str">
        <f t="shared" si="58"/>
        <v>入力</v>
      </c>
      <c r="AE43" s="170">
        <v>0</v>
      </c>
      <c r="AF43" s="171">
        <v>0</v>
      </c>
      <c r="AG43" s="72" t="e">
        <f t="shared" si="59"/>
        <v>#N/A</v>
      </c>
      <c r="AH43" s="155"/>
      <c r="AI43" s="73"/>
      <c r="AJ43" s="73"/>
      <c r="AK43" s="73"/>
      <c r="AL43" s="73">
        <f>COUNT($AM$16:AM43)</f>
        <v>0</v>
      </c>
      <c r="AM43" s="32" t="str">
        <f t="shared" si="49"/>
        <v/>
      </c>
      <c r="AN43" s="73">
        <f>COUNT($AO$16:AO43)</f>
        <v>0</v>
      </c>
      <c r="AO43" s="32" t="str">
        <f t="shared" si="60"/>
        <v/>
      </c>
      <c r="AP43" s="32" t="str">
        <f t="shared" si="65"/>
        <v/>
      </c>
      <c r="AQ43" s="32" t="str">
        <f t="shared" si="61"/>
        <v/>
      </c>
      <c r="AR43" s="32" t="str">
        <f t="shared" si="66"/>
        <v/>
      </c>
      <c r="AS43" s="32" t="str">
        <f t="shared" si="50"/>
        <v/>
      </c>
      <c r="AT43" s="32" t="str">
        <f t="shared" si="67"/>
        <v/>
      </c>
      <c r="AU43" s="32" t="str">
        <f>IF($H43="","",CONCATENATE(J43," ",VLOOKUP(I43,データ!$V$1:$W$15,2,FALSE)))</f>
        <v/>
      </c>
      <c r="AV43" s="32" t="str">
        <f t="shared" si="62"/>
        <v/>
      </c>
      <c r="AW43" s="32" t="str">
        <f t="shared" si="68"/>
        <v/>
      </c>
      <c r="AX43" s="32" t="str">
        <f>IF($U43="","",CONCATENATE(W43," ",VLOOKUP(V43,データ!$V$1:$W$15,2,FALSE)))</f>
        <v/>
      </c>
      <c r="AY43" s="32" t="str">
        <f t="shared" si="3"/>
        <v/>
      </c>
      <c r="AZ43" s="32" t="str">
        <f t="shared" si="51"/>
        <v/>
      </c>
      <c r="BA43" s="32" t="str">
        <f t="shared" si="4"/>
        <v/>
      </c>
      <c r="BC43" s="32" t="str">
        <f t="shared" si="5"/>
        <v/>
      </c>
      <c r="BD43" s="32" t="str">
        <f t="shared" si="6"/>
        <v/>
      </c>
      <c r="BE43" s="32" t="b">
        <f t="shared" si="7"/>
        <v>0</v>
      </c>
      <c r="BF43" s="32" t="str">
        <f t="shared" si="8"/>
        <v>00種目を00入力00</v>
      </c>
      <c r="BG43" s="32" t="b">
        <f t="shared" si="9"/>
        <v>0</v>
      </c>
      <c r="BH43" s="32" t="str">
        <f t="shared" si="10"/>
        <v>0種目を00入力00</v>
      </c>
      <c r="BI43" s="32" t="b">
        <f t="shared" si="11"/>
        <v>0</v>
      </c>
      <c r="BJ43" s="32" t="str">
        <f t="shared" si="12"/>
        <v xml:space="preserve">  　00入力00</v>
      </c>
      <c r="BK43" s="32" t="b">
        <f t="shared" si="13"/>
        <v>0</v>
      </c>
      <c r="BL43" s="32" t="str">
        <f t="shared" si="14"/>
        <v>00種目を00</v>
      </c>
      <c r="BM43" s="32" t="b">
        <f t="shared" si="15"/>
        <v>0</v>
      </c>
      <c r="BN43" s="32" t="str">
        <f t="shared" si="16"/>
        <v xml:space="preserve"> 0種目を00</v>
      </c>
      <c r="BO43" s="32" t="b">
        <f t="shared" si="17"/>
        <v>0</v>
      </c>
      <c r="BP43" s="32" t="str">
        <f t="shared" si="18"/>
        <v xml:space="preserve"> 0種目を00</v>
      </c>
      <c r="BQ43" s="32" t="b">
        <f t="shared" si="19"/>
        <v>0</v>
      </c>
      <c r="BR43" s="32" t="str">
        <f t="shared" si="20"/>
        <v>0000点</v>
      </c>
      <c r="BS43" s="32" t="b">
        <f t="shared" si="21"/>
        <v>0</v>
      </c>
      <c r="BT43" s="32" t="str">
        <f t="shared" si="22"/>
        <v xml:space="preserve"> 000点</v>
      </c>
      <c r="BU43" s="32" t="b">
        <f t="shared" si="23"/>
        <v>0</v>
      </c>
      <c r="BV43" s="32" t="str">
        <f t="shared" si="24"/>
        <v xml:space="preserve">  00点</v>
      </c>
      <c r="BW43" s="32" t="b">
        <f t="shared" si="63"/>
        <v>0</v>
      </c>
      <c r="BX43" s="32" t="b">
        <f t="shared" si="25"/>
        <v>0</v>
      </c>
      <c r="BY43" s="32" t="str">
        <f t="shared" si="26"/>
        <v>00種目を00入力00</v>
      </c>
      <c r="BZ43" s="32" t="b">
        <f t="shared" si="27"/>
        <v>0</v>
      </c>
      <c r="CA43" s="32" t="str">
        <f t="shared" si="28"/>
        <v>0種目を00入力00</v>
      </c>
      <c r="CB43" s="32" t="b">
        <f t="shared" si="29"/>
        <v>0</v>
      </c>
      <c r="CC43" s="32" t="str">
        <f t="shared" si="30"/>
        <v xml:space="preserve">  　00入力00</v>
      </c>
      <c r="CD43" s="32" t="b">
        <f t="shared" si="31"/>
        <v>0</v>
      </c>
      <c r="CE43" s="32" t="str">
        <f t="shared" si="32"/>
        <v>00種目を00</v>
      </c>
      <c r="CF43" s="32" t="b">
        <f t="shared" si="33"/>
        <v>0</v>
      </c>
      <c r="CG43" s="32" t="str">
        <f t="shared" si="34"/>
        <v xml:space="preserve"> 0種目を00</v>
      </c>
      <c r="CH43" s="32" t="b">
        <f t="shared" si="35"/>
        <v>0</v>
      </c>
      <c r="CI43" s="32" t="str">
        <f t="shared" si="36"/>
        <v xml:space="preserve"> 0種目を00</v>
      </c>
      <c r="CJ43" s="32" t="b">
        <f t="shared" si="37"/>
        <v>0</v>
      </c>
      <c r="CK43" s="32" t="str">
        <f t="shared" si="38"/>
        <v>0000点</v>
      </c>
      <c r="CL43" s="32" t="b">
        <f t="shared" si="39"/>
        <v>0</v>
      </c>
      <c r="CM43" s="32" t="str">
        <f t="shared" si="40"/>
        <v xml:space="preserve"> 000点</v>
      </c>
      <c r="CN43" s="32" t="b">
        <f t="shared" si="41"/>
        <v>0</v>
      </c>
      <c r="CO43" s="32" t="str">
        <f t="shared" si="42"/>
        <v xml:space="preserve">  00点</v>
      </c>
      <c r="CP43" s="32" t="b">
        <f t="shared" si="52"/>
        <v>0</v>
      </c>
      <c r="CQ43" s="32" t="str">
        <f t="shared" si="43"/>
        <v/>
      </c>
      <c r="CR43" s="32" t="str">
        <f t="shared" si="44"/>
        <v/>
      </c>
      <c r="CS43" s="32" t="str">
        <f t="shared" si="69"/>
        <v/>
      </c>
      <c r="CT43" s="32" t="str">
        <f t="shared" si="53"/>
        <v/>
      </c>
      <c r="CU43" s="32" t="str">
        <f t="shared" si="46"/>
        <v/>
      </c>
      <c r="CV43" s="32" t="str">
        <f t="shared" si="54"/>
        <v/>
      </c>
      <c r="CW43" s="32" t="str">
        <f t="shared" si="47"/>
        <v/>
      </c>
      <c r="CX43" s="32" t="str">
        <f t="shared" si="55"/>
        <v/>
      </c>
    </row>
    <row r="44" spans="1:102">
      <c r="A44" s="65">
        <v>29</v>
      </c>
      <c r="B44" s="74"/>
      <c r="C44" s="74"/>
      <c r="D44" s="74"/>
      <c r="E44" s="151"/>
      <c r="F44" s="72" t="e">
        <f>VLOOKUP(E44,データ!D:E,2,FALSE)</f>
        <v>#N/A</v>
      </c>
      <c r="G44" s="76"/>
      <c r="H44" s="151"/>
      <c r="I44" s="72" t="e">
        <f>VLOOKUP(H44,データ!J:K,2,FALSE)</f>
        <v>#N/A</v>
      </c>
      <c r="J44" s="75"/>
      <c r="K44" s="72" t="e">
        <f>VLOOKUP(J44,データ!G:H,2,FALSE)</f>
        <v>#N/A</v>
      </c>
      <c r="L44" s="167">
        <v>0</v>
      </c>
      <c r="M44" s="168">
        <v>0</v>
      </c>
      <c r="N44" s="55" t="str">
        <f t="shared" si="56"/>
        <v>種目を</v>
      </c>
      <c r="O44" s="169">
        <v>0</v>
      </c>
      <c r="P44" s="168">
        <v>0</v>
      </c>
      <c r="Q44" s="55" t="str">
        <f t="shared" si="57"/>
        <v>入力</v>
      </c>
      <c r="R44" s="170">
        <v>0</v>
      </c>
      <c r="S44" s="171">
        <v>0</v>
      </c>
      <c r="T44" s="72" t="e">
        <f t="shared" si="64"/>
        <v>#N/A</v>
      </c>
      <c r="U44" s="151"/>
      <c r="V44" s="72" t="e">
        <f>VLOOKUP(U44,データ!J:K,2,FALSE)</f>
        <v>#N/A</v>
      </c>
      <c r="W44" s="151"/>
      <c r="X44" s="72" t="e">
        <f>VLOOKUP(W44,データ!G:H,2,0)</f>
        <v>#N/A</v>
      </c>
      <c r="Y44" s="167">
        <v>0</v>
      </c>
      <c r="Z44" s="168">
        <v>0</v>
      </c>
      <c r="AA44" s="55" t="str">
        <f t="shared" si="48"/>
        <v>種目を</v>
      </c>
      <c r="AB44" s="169">
        <v>0</v>
      </c>
      <c r="AC44" s="168">
        <v>0</v>
      </c>
      <c r="AD44" s="55" t="str">
        <f t="shared" si="58"/>
        <v>入力</v>
      </c>
      <c r="AE44" s="170">
        <v>0</v>
      </c>
      <c r="AF44" s="171">
        <v>0</v>
      </c>
      <c r="AG44" s="72" t="e">
        <f t="shared" si="59"/>
        <v>#N/A</v>
      </c>
      <c r="AH44" s="155"/>
      <c r="AI44" s="73"/>
      <c r="AJ44" s="73"/>
      <c r="AK44" s="73"/>
      <c r="AL44" s="73">
        <f>COUNT($AM$16:AM44)</f>
        <v>0</v>
      </c>
      <c r="AM44" s="32" t="str">
        <f t="shared" si="49"/>
        <v/>
      </c>
      <c r="AN44" s="73">
        <f>COUNT($AO$16:AO44)</f>
        <v>0</v>
      </c>
      <c r="AO44" s="32" t="str">
        <f t="shared" si="60"/>
        <v/>
      </c>
      <c r="AP44" s="32" t="str">
        <f t="shared" si="65"/>
        <v/>
      </c>
      <c r="AQ44" s="32" t="str">
        <f t="shared" si="61"/>
        <v/>
      </c>
      <c r="AR44" s="32" t="str">
        <f t="shared" si="66"/>
        <v/>
      </c>
      <c r="AS44" s="32" t="str">
        <f t="shared" si="50"/>
        <v/>
      </c>
      <c r="AT44" s="32" t="str">
        <f t="shared" si="67"/>
        <v/>
      </c>
      <c r="AU44" s="32" t="str">
        <f>IF($H44="","",CONCATENATE(J44," ",VLOOKUP(I44,データ!$V$1:$W$15,2,FALSE)))</f>
        <v/>
      </c>
      <c r="AV44" s="32" t="str">
        <f t="shared" si="62"/>
        <v/>
      </c>
      <c r="AW44" s="32" t="str">
        <f t="shared" si="68"/>
        <v/>
      </c>
      <c r="AX44" s="32" t="str">
        <f>IF($U44="","",CONCATENATE(W44," ",VLOOKUP(V44,データ!$V$1:$W$15,2,FALSE)))</f>
        <v/>
      </c>
      <c r="AY44" s="32" t="str">
        <f t="shared" si="3"/>
        <v/>
      </c>
      <c r="AZ44" s="32" t="str">
        <f t="shared" si="51"/>
        <v/>
      </c>
      <c r="BA44" s="32" t="str">
        <f t="shared" si="4"/>
        <v/>
      </c>
      <c r="BC44" s="32" t="str">
        <f t="shared" si="5"/>
        <v/>
      </c>
      <c r="BD44" s="32" t="str">
        <f t="shared" si="6"/>
        <v/>
      </c>
      <c r="BE44" s="32" t="b">
        <f t="shared" si="7"/>
        <v>0</v>
      </c>
      <c r="BF44" s="32" t="str">
        <f t="shared" si="8"/>
        <v>00種目を00入力00</v>
      </c>
      <c r="BG44" s="32" t="b">
        <f t="shared" si="9"/>
        <v>0</v>
      </c>
      <c r="BH44" s="32" t="str">
        <f t="shared" si="10"/>
        <v>0種目を00入力00</v>
      </c>
      <c r="BI44" s="32" t="b">
        <f t="shared" si="11"/>
        <v>0</v>
      </c>
      <c r="BJ44" s="32" t="str">
        <f t="shared" si="12"/>
        <v xml:space="preserve">  　00入力00</v>
      </c>
      <c r="BK44" s="32" t="b">
        <f t="shared" si="13"/>
        <v>0</v>
      </c>
      <c r="BL44" s="32" t="str">
        <f t="shared" si="14"/>
        <v>00種目を00</v>
      </c>
      <c r="BM44" s="32" t="b">
        <f t="shared" si="15"/>
        <v>0</v>
      </c>
      <c r="BN44" s="32" t="str">
        <f t="shared" si="16"/>
        <v xml:space="preserve"> 0種目を00</v>
      </c>
      <c r="BO44" s="32" t="b">
        <f t="shared" si="17"/>
        <v>0</v>
      </c>
      <c r="BP44" s="32" t="str">
        <f t="shared" si="18"/>
        <v xml:space="preserve"> 0種目を00</v>
      </c>
      <c r="BQ44" s="32" t="b">
        <f t="shared" si="19"/>
        <v>0</v>
      </c>
      <c r="BR44" s="32" t="str">
        <f t="shared" si="20"/>
        <v>0000点</v>
      </c>
      <c r="BS44" s="32" t="b">
        <f t="shared" si="21"/>
        <v>0</v>
      </c>
      <c r="BT44" s="32" t="str">
        <f t="shared" si="22"/>
        <v xml:space="preserve"> 000点</v>
      </c>
      <c r="BU44" s="32" t="b">
        <f t="shared" si="23"/>
        <v>0</v>
      </c>
      <c r="BV44" s="32" t="str">
        <f t="shared" si="24"/>
        <v xml:space="preserve">  00点</v>
      </c>
      <c r="BW44" s="32" t="b">
        <f t="shared" si="63"/>
        <v>0</v>
      </c>
      <c r="BX44" s="32" t="b">
        <f t="shared" si="25"/>
        <v>0</v>
      </c>
      <c r="BY44" s="32" t="str">
        <f t="shared" si="26"/>
        <v>00種目を00入力00</v>
      </c>
      <c r="BZ44" s="32" t="b">
        <f t="shared" si="27"/>
        <v>0</v>
      </c>
      <c r="CA44" s="32" t="str">
        <f t="shared" si="28"/>
        <v>0種目を00入力00</v>
      </c>
      <c r="CB44" s="32" t="b">
        <f t="shared" si="29"/>
        <v>0</v>
      </c>
      <c r="CC44" s="32" t="str">
        <f t="shared" si="30"/>
        <v xml:space="preserve">  　00入力00</v>
      </c>
      <c r="CD44" s="32" t="b">
        <f t="shared" si="31"/>
        <v>0</v>
      </c>
      <c r="CE44" s="32" t="str">
        <f t="shared" si="32"/>
        <v>00種目を00</v>
      </c>
      <c r="CF44" s="32" t="b">
        <f t="shared" si="33"/>
        <v>0</v>
      </c>
      <c r="CG44" s="32" t="str">
        <f t="shared" si="34"/>
        <v xml:space="preserve"> 0種目を00</v>
      </c>
      <c r="CH44" s="32" t="b">
        <f t="shared" si="35"/>
        <v>0</v>
      </c>
      <c r="CI44" s="32" t="str">
        <f t="shared" si="36"/>
        <v xml:space="preserve"> 0種目を00</v>
      </c>
      <c r="CJ44" s="32" t="b">
        <f t="shared" si="37"/>
        <v>0</v>
      </c>
      <c r="CK44" s="32" t="str">
        <f t="shared" si="38"/>
        <v>0000点</v>
      </c>
      <c r="CL44" s="32" t="b">
        <f t="shared" si="39"/>
        <v>0</v>
      </c>
      <c r="CM44" s="32" t="str">
        <f t="shared" si="40"/>
        <v xml:space="preserve"> 000点</v>
      </c>
      <c r="CN44" s="32" t="b">
        <f t="shared" si="41"/>
        <v>0</v>
      </c>
      <c r="CO44" s="32" t="str">
        <f t="shared" si="42"/>
        <v xml:space="preserve">  00点</v>
      </c>
      <c r="CP44" s="32" t="b">
        <f t="shared" si="52"/>
        <v>0</v>
      </c>
      <c r="CQ44" s="32" t="str">
        <f t="shared" si="43"/>
        <v/>
      </c>
      <c r="CR44" s="32" t="str">
        <f t="shared" si="44"/>
        <v/>
      </c>
      <c r="CS44" s="32" t="str">
        <f t="shared" si="69"/>
        <v/>
      </c>
      <c r="CT44" s="32" t="str">
        <f t="shared" si="53"/>
        <v/>
      </c>
      <c r="CU44" s="32" t="str">
        <f t="shared" si="46"/>
        <v/>
      </c>
      <c r="CV44" s="32" t="str">
        <f t="shared" si="54"/>
        <v/>
      </c>
      <c r="CW44" s="32" t="str">
        <f t="shared" si="47"/>
        <v/>
      </c>
      <c r="CX44" s="32" t="str">
        <f t="shared" si="55"/>
        <v/>
      </c>
    </row>
    <row r="45" spans="1:102">
      <c r="A45" s="65">
        <v>30</v>
      </c>
      <c r="B45" s="74"/>
      <c r="C45" s="74"/>
      <c r="D45" s="74"/>
      <c r="E45" s="151"/>
      <c r="F45" s="72" t="e">
        <f>VLOOKUP(E45,データ!D:E,2,FALSE)</f>
        <v>#N/A</v>
      </c>
      <c r="G45" s="76"/>
      <c r="H45" s="151"/>
      <c r="I45" s="72" t="e">
        <f>VLOOKUP(H45,データ!J:K,2,FALSE)</f>
        <v>#N/A</v>
      </c>
      <c r="J45" s="75"/>
      <c r="K45" s="72" t="e">
        <f>VLOOKUP(J45,データ!G:H,2,FALSE)</f>
        <v>#N/A</v>
      </c>
      <c r="L45" s="167">
        <v>0</v>
      </c>
      <c r="M45" s="168">
        <v>0</v>
      </c>
      <c r="N45" s="55" t="str">
        <f t="shared" si="56"/>
        <v>種目を</v>
      </c>
      <c r="O45" s="169">
        <v>0</v>
      </c>
      <c r="P45" s="168">
        <v>0</v>
      </c>
      <c r="Q45" s="55" t="str">
        <f t="shared" si="57"/>
        <v>入力</v>
      </c>
      <c r="R45" s="170">
        <v>0</v>
      </c>
      <c r="S45" s="171">
        <v>0</v>
      </c>
      <c r="T45" s="72" t="e">
        <f t="shared" si="64"/>
        <v>#N/A</v>
      </c>
      <c r="U45" s="75"/>
      <c r="V45" s="72" t="e">
        <f>VLOOKUP(U45,データ!J:K,2,FALSE)</f>
        <v>#N/A</v>
      </c>
      <c r="W45" s="75"/>
      <c r="X45" s="72" t="e">
        <f>VLOOKUP(W45,データ!G:H,2,0)</f>
        <v>#N/A</v>
      </c>
      <c r="Y45" s="167">
        <v>0</v>
      </c>
      <c r="Z45" s="168">
        <v>0</v>
      </c>
      <c r="AA45" s="55" t="str">
        <f t="shared" si="48"/>
        <v>種目を</v>
      </c>
      <c r="AB45" s="169">
        <v>0</v>
      </c>
      <c r="AC45" s="168">
        <v>0</v>
      </c>
      <c r="AD45" s="55" t="str">
        <f t="shared" si="58"/>
        <v>入力</v>
      </c>
      <c r="AE45" s="170">
        <v>0</v>
      </c>
      <c r="AF45" s="171">
        <v>0</v>
      </c>
      <c r="AG45" s="72" t="e">
        <f t="shared" si="59"/>
        <v>#N/A</v>
      </c>
      <c r="AH45" s="50"/>
      <c r="AI45" s="73"/>
      <c r="AJ45" s="73"/>
      <c r="AK45" s="73"/>
      <c r="AL45" s="73">
        <f>COUNT($AM$16:AM45)</f>
        <v>0</v>
      </c>
      <c r="AM45" s="32" t="str">
        <f t="shared" si="49"/>
        <v/>
      </c>
      <c r="AN45" s="73">
        <f>COUNT($AO$16:AO45)</f>
        <v>0</v>
      </c>
      <c r="AO45" s="32" t="str">
        <f t="shared" si="60"/>
        <v/>
      </c>
      <c r="AP45" s="32" t="str">
        <f t="shared" si="65"/>
        <v/>
      </c>
      <c r="AQ45" s="32" t="str">
        <f t="shared" si="61"/>
        <v/>
      </c>
      <c r="AR45" s="32" t="str">
        <f t="shared" si="66"/>
        <v/>
      </c>
      <c r="AS45" s="32" t="str">
        <f t="shared" si="50"/>
        <v/>
      </c>
      <c r="AT45" s="32" t="str">
        <f t="shared" si="67"/>
        <v/>
      </c>
      <c r="AU45" s="32" t="str">
        <f>IF($H45="","",CONCATENATE(J45," ",VLOOKUP(I45,データ!$V$1:$W$15,2,FALSE)))</f>
        <v/>
      </c>
      <c r="AV45" s="32" t="str">
        <f t="shared" si="62"/>
        <v/>
      </c>
      <c r="AW45" s="32" t="str">
        <f t="shared" si="68"/>
        <v/>
      </c>
      <c r="AX45" s="32" t="str">
        <f>IF($U45="","",CONCATENATE(W45," ",VLOOKUP(V45,データ!$V$1:$W$15,2,FALSE)))</f>
        <v/>
      </c>
      <c r="AY45" s="32" t="str">
        <f t="shared" si="3"/>
        <v/>
      </c>
      <c r="AZ45" s="32" t="str">
        <f t="shared" si="51"/>
        <v/>
      </c>
      <c r="BA45" s="32" t="str">
        <f t="shared" si="4"/>
        <v/>
      </c>
      <c r="BC45" s="32" t="str">
        <f t="shared" si="5"/>
        <v/>
      </c>
      <c r="BD45" s="32" t="str">
        <f t="shared" si="6"/>
        <v/>
      </c>
      <c r="BE45" s="32" t="b">
        <f t="shared" si="7"/>
        <v>0</v>
      </c>
      <c r="BF45" s="32" t="str">
        <f t="shared" si="8"/>
        <v>00種目を00入力00</v>
      </c>
      <c r="BG45" s="32" t="b">
        <f t="shared" si="9"/>
        <v>0</v>
      </c>
      <c r="BH45" s="32" t="str">
        <f t="shared" si="10"/>
        <v>0種目を00入力00</v>
      </c>
      <c r="BI45" s="32" t="b">
        <f t="shared" si="11"/>
        <v>0</v>
      </c>
      <c r="BJ45" s="32" t="str">
        <f t="shared" si="12"/>
        <v xml:space="preserve">  　00入力00</v>
      </c>
      <c r="BK45" s="32" t="b">
        <f t="shared" si="13"/>
        <v>0</v>
      </c>
      <c r="BL45" s="32" t="str">
        <f t="shared" si="14"/>
        <v>00種目を00</v>
      </c>
      <c r="BM45" s="32" t="b">
        <f t="shared" si="15"/>
        <v>0</v>
      </c>
      <c r="BN45" s="32" t="str">
        <f t="shared" si="16"/>
        <v xml:space="preserve"> 0種目を00</v>
      </c>
      <c r="BO45" s="32" t="b">
        <f t="shared" si="17"/>
        <v>0</v>
      </c>
      <c r="BP45" s="32" t="str">
        <f t="shared" si="18"/>
        <v xml:space="preserve"> 0種目を00</v>
      </c>
      <c r="BQ45" s="32" t="b">
        <f t="shared" si="19"/>
        <v>0</v>
      </c>
      <c r="BR45" s="32" t="str">
        <f t="shared" si="20"/>
        <v>0000点</v>
      </c>
      <c r="BS45" s="32" t="b">
        <f t="shared" si="21"/>
        <v>0</v>
      </c>
      <c r="BT45" s="32" t="str">
        <f t="shared" si="22"/>
        <v xml:space="preserve"> 000点</v>
      </c>
      <c r="BU45" s="32" t="b">
        <f t="shared" si="23"/>
        <v>0</v>
      </c>
      <c r="BV45" s="32" t="str">
        <f t="shared" si="24"/>
        <v xml:space="preserve">  00点</v>
      </c>
      <c r="BW45" s="32" t="b">
        <f t="shared" si="63"/>
        <v>0</v>
      </c>
      <c r="BX45" s="32" t="b">
        <f t="shared" si="25"/>
        <v>0</v>
      </c>
      <c r="BY45" s="32" t="str">
        <f t="shared" si="26"/>
        <v>00種目を00入力00</v>
      </c>
      <c r="BZ45" s="32" t="b">
        <f t="shared" si="27"/>
        <v>0</v>
      </c>
      <c r="CA45" s="32" t="str">
        <f t="shared" si="28"/>
        <v>0種目を00入力00</v>
      </c>
      <c r="CB45" s="32" t="b">
        <f t="shared" si="29"/>
        <v>0</v>
      </c>
      <c r="CC45" s="32" t="str">
        <f t="shared" si="30"/>
        <v xml:space="preserve">  　00入力00</v>
      </c>
      <c r="CD45" s="32" t="b">
        <f t="shared" si="31"/>
        <v>0</v>
      </c>
      <c r="CE45" s="32" t="str">
        <f t="shared" si="32"/>
        <v>00種目を00</v>
      </c>
      <c r="CF45" s="32" t="b">
        <f t="shared" si="33"/>
        <v>0</v>
      </c>
      <c r="CG45" s="32" t="str">
        <f t="shared" si="34"/>
        <v xml:space="preserve"> 0種目を00</v>
      </c>
      <c r="CH45" s="32" t="b">
        <f t="shared" si="35"/>
        <v>0</v>
      </c>
      <c r="CI45" s="32" t="str">
        <f t="shared" si="36"/>
        <v xml:space="preserve"> 0種目を00</v>
      </c>
      <c r="CJ45" s="32" t="b">
        <f t="shared" si="37"/>
        <v>0</v>
      </c>
      <c r="CK45" s="32" t="str">
        <f t="shared" si="38"/>
        <v>0000点</v>
      </c>
      <c r="CL45" s="32" t="b">
        <f t="shared" si="39"/>
        <v>0</v>
      </c>
      <c r="CM45" s="32" t="str">
        <f t="shared" si="40"/>
        <v xml:space="preserve"> 000点</v>
      </c>
      <c r="CN45" s="32" t="b">
        <f t="shared" si="41"/>
        <v>0</v>
      </c>
      <c r="CO45" s="32" t="str">
        <f t="shared" si="42"/>
        <v xml:space="preserve">  00点</v>
      </c>
      <c r="CP45" s="32" t="b">
        <f t="shared" si="52"/>
        <v>0</v>
      </c>
      <c r="CQ45" s="32" t="str">
        <f t="shared" si="43"/>
        <v/>
      </c>
      <c r="CR45" s="32" t="str">
        <f t="shared" si="44"/>
        <v/>
      </c>
      <c r="CS45" s="32" t="str">
        <f t="shared" si="69"/>
        <v/>
      </c>
      <c r="CT45" s="32" t="str">
        <f t="shared" si="53"/>
        <v/>
      </c>
      <c r="CU45" s="32" t="str">
        <f t="shared" si="46"/>
        <v/>
      </c>
      <c r="CV45" s="32" t="str">
        <f t="shared" si="54"/>
        <v/>
      </c>
      <c r="CW45" s="32" t="str">
        <f t="shared" si="47"/>
        <v/>
      </c>
      <c r="CX45" s="32" t="str">
        <f t="shared" si="55"/>
        <v/>
      </c>
    </row>
    <row r="46" spans="1:102">
      <c r="A46" s="65">
        <v>31</v>
      </c>
      <c r="B46" s="74"/>
      <c r="C46" s="74"/>
      <c r="D46" s="74"/>
      <c r="E46" s="151"/>
      <c r="F46" s="72" t="e">
        <f>VLOOKUP(E46,データ!D:E,2,FALSE)</f>
        <v>#N/A</v>
      </c>
      <c r="G46" s="76"/>
      <c r="H46" s="151"/>
      <c r="I46" s="72" t="e">
        <f>VLOOKUP(H46,データ!J:K,2,FALSE)</f>
        <v>#N/A</v>
      </c>
      <c r="J46" s="75"/>
      <c r="K46" s="72" t="e">
        <f>VLOOKUP(J46,データ!G:H,2,FALSE)</f>
        <v>#N/A</v>
      </c>
      <c r="L46" s="167">
        <v>0</v>
      </c>
      <c r="M46" s="168">
        <v>0</v>
      </c>
      <c r="N46" s="55" t="str">
        <f t="shared" si="56"/>
        <v>種目を</v>
      </c>
      <c r="O46" s="169">
        <v>0</v>
      </c>
      <c r="P46" s="168">
        <v>0</v>
      </c>
      <c r="Q46" s="55" t="str">
        <f t="shared" si="57"/>
        <v>入力</v>
      </c>
      <c r="R46" s="170">
        <v>0</v>
      </c>
      <c r="S46" s="171">
        <v>0</v>
      </c>
      <c r="T46" s="72" t="e">
        <f t="shared" si="64"/>
        <v>#N/A</v>
      </c>
      <c r="U46" s="75"/>
      <c r="V46" s="72" t="e">
        <f>VLOOKUP(U46,データ!J:K,2,FALSE)</f>
        <v>#N/A</v>
      </c>
      <c r="W46" s="75"/>
      <c r="X46" s="72" t="e">
        <f>VLOOKUP(W46,データ!G:H,2,0)</f>
        <v>#N/A</v>
      </c>
      <c r="Y46" s="167">
        <v>0</v>
      </c>
      <c r="Z46" s="168">
        <v>0</v>
      </c>
      <c r="AA46" s="55" t="str">
        <f t="shared" si="48"/>
        <v>種目を</v>
      </c>
      <c r="AB46" s="169">
        <v>0</v>
      </c>
      <c r="AC46" s="168">
        <v>0</v>
      </c>
      <c r="AD46" s="55" t="str">
        <f t="shared" si="58"/>
        <v>入力</v>
      </c>
      <c r="AE46" s="170">
        <v>0</v>
      </c>
      <c r="AF46" s="171">
        <v>0</v>
      </c>
      <c r="AG46" s="72" t="e">
        <f t="shared" si="59"/>
        <v>#N/A</v>
      </c>
      <c r="AH46" s="50"/>
      <c r="AI46" s="73"/>
      <c r="AJ46" s="73"/>
      <c r="AK46" s="73"/>
      <c r="AL46" s="73">
        <f>COUNT($AM$16:AM46)</f>
        <v>0</v>
      </c>
      <c r="AM46" s="32" t="str">
        <f t="shared" si="49"/>
        <v/>
      </c>
      <c r="AN46" s="73">
        <f>COUNT($AO$16:AO46)</f>
        <v>0</v>
      </c>
      <c r="AO46" s="32" t="str">
        <f t="shared" si="60"/>
        <v/>
      </c>
      <c r="AP46" s="32" t="str">
        <f t="shared" si="65"/>
        <v/>
      </c>
      <c r="AQ46" s="32" t="str">
        <f t="shared" si="61"/>
        <v/>
      </c>
      <c r="AR46" s="32" t="str">
        <f t="shared" si="66"/>
        <v/>
      </c>
      <c r="AS46" s="32" t="str">
        <f t="shared" si="50"/>
        <v/>
      </c>
      <c r="AT46" s="32" t="str">
        <f t="shared" si="67"/>
        <v/>
      </c>
      <c r="AU46" s="32" t="str">
        <f>IF($H46="","",CONCATENATE(J46," ",VLOOKUP(I46,データ!$V$1:$W$15,2,FALSE)))</f>
        <v/>
      </c>
      <c r="AV46" s="32" t="str">
        <f t="shared" si="62"/>
        <v/>
      </c>
      <c r="AW46" s="32" t="str">
        <f t="shared" si="68"/>
        <v/>
      </c>
      <c r="AX46" s="32" t="str">
        <f>IF($U46="","",CONCATENATE(W46," ",VLOOKUP(V46,データ!$V$1:$W$15,2,FALSE)))</f>
        <v/>
      </c>
      <c r="AY46" s="32" t="str">
        <f t="shared" si="3"/>
        <v/>
      </c>
      <c r="AZ46" s="32" t="str">
        <f t="shared" si="51"/>
        <v/>
      </c>
      <c r="BA46" s="32" t="str">
        <f t="shared" si="4"/>
        <v/>
      </c>
      <c r="BC46" s="32" t="str">
        <f t="shared" si="5"/>
        <v/>
      </c>
      <c r="BD46" s="32" t="str">
        <f t="shared" si="6"/>
        <v/>
      </c>
      <c r="BE46" s="32" t="b">
        <f t="shared" si="7"/>
        <v>0</v>
      </c>
      <c r="BF46" s="32" t="str">
        <f t="shared" si="8"/>
        <v>00種目を00入力00</v>
      </c>
      <c r="BG46" s="32" t="b">
        <f t="shared" si="9"/>
        <v>0</v>
      </c>
      <c r="BH46" s="32" t="str">
        <f t="shared" si="10"/>
        <v>0種目を00入力00</v>
      </c>
      <c r="BI46" s="32" t="b">
        <f t="shared" si="11"/>
        <v>0</v>
      </c>
      <c r="BJ46" s="32" t="str">
        <f t="shared" si="12"/>
        <v xml:space="preserve">  　00入力00</v>
      </c>
      <c r="BK46" s="32" t="b">
        <f t="shared" si="13"/>
        <v>0</v>
      </c>
      <c r="BL46" s="32" t="str">
        <f t="shared" si="14"/>
        <v>00種目を00</v>
      </c>
      <c r="BM46" s="32" t="b">
        <f t="shared" si="15"/>
        <v>0</v>
      </c>
      <c r="BN46" s="32" t="str">
        <f t="shared" si="16"/>
        <v xml:space="preserve"> 0種目を00</v>
      </c>
      <c r="BO46" s="32" t="b">
        <f t="shared" si="17"/>
        <v>0</v>
      </c>
      <c r="BP46" s="32" t="str">
        <f t="shared" si="18"/>
        <v xml:space="preserve"> 0種目を00</v>
      </c>
      <c r="BQ46" s="32" t="b">
        <f t="shared" si="19"/>
        <v>0</v>
      </c>
      <c r="BR46" s="32" t="str">
        <f t="shared" si="20"/>
        <v>0000点</v>
      </c>
      <c r="BS46" s="32" t="b">
        <f t="shared" si="21"/>
        <v>0</v>
      </c>
      <c r="BT46" s="32" t="str">
        <f t="shared" si="22"/>
        <v xml:space="preserve"> 000点</v>
      </c>
      <c r="BU46" s="32" t="b">
        <f t="shared" si="23"/>
        <v>0</v>
      </c>
      <c r="BV46" s="32" t="str">
        <f t="shared" si="24"/>
        <v xml:space="preserve">  00点</v>
      </c>
      <c r="BW46" s="32" t="b">
        <f t="shared" si="63"/>
        <v>0</v>
      </c>
      <c r="BX46" s="32" t="b">
        <f t="shared" si="25"/>
        <v>0</v>
      </c>
      <c r="BY46" s="32" t="str">
        <f t="shared" si="26"/>
        <v>00種目を00入力00</v>
      </c>
      <c r="BZ46" s="32" t="b">
        <f t="shared" si="27"/>
        <v>0</v>
      </c>
      <c r="CA46" s="32" t="str">
        <f t="shared" si="28"/>
        <v>0種目を00入力00</v>
      </c>
      <c r="CB46" s="32" t="b">
        <f t="shared" si="29"/>
        <v>0</v>
      </c>
      <c r="CC46" s="32" t="str">
        <f t="shared" si="30"/>
        <v xml:space="preserve">  　00入力00</v>
      </c>
      <c r="CD46" s="32" t="b">
        <f t="shared" si="31"/>
        <v>0</v>
      </c>
      <c r="CE46" s="32" t="str">
        <f t="shared" si="32"/>
        <v>00種目を00</v>
      </c>
      <c r="CF46" s="32" t="b">
        <f t="shared" si="33"/>
        <v>0</v>
      </c>
      <c r="CG46" s="32" t="str">
        <f t="shared" si="34"/>
        <v xml:space="preserve"> 0種目を00</v>
      </c>
      <c r="CH46" s="32" t="b">
        <f t="shared" si="35"/>
        <v>0</v>
      </c>
      <c r="CI46" s="32" t="str">
        <f t="shared" si="36"/>
        <v xml:space="preserve"> 0種目を00</v>
      </c>
      <c r="CJ46" s="32" t="b">
        <f t="shared" si="37"/>
        <v>0</v>
      </c>
      <c r="CK46" s="32" t="str">
        <f t="shared" si="38"/>
        <v>0000点</v>
      </c>
      <c r="CL46" s="32" t="b">
        <f t="shared" si="39"/>
        <v>0</v>
      </c>
      <c r="CM46" s="32" t="str">
        <f t="shared" si="40"/>
        <v xml:space="preserve"> 000点</v>
      </c>
      <c r="CN46" s="32" t="b">
        <f t="shared" si="41"/>
        <v>0</v>
      </c>
      <c r="CO46" s="32" t="str">
        <f t="shared" si="42"/>
        <v xml:space="preserve">  00点</v>
      </c>
      <c r="CP46" s="32" t="b">
        <f t="shared" si="52"/>
        <v>0</v>
      </c>
      <c r="CQ46" s="32" t="str">
        <f t="shared" si="43"/>
        <v/>
      </c>
      <c r="CR46" s="32" t="str">
        <f t="shared" si="44"/>
        <v/>
      </c>
      <c r="CS46" s="32" t="str">
        <f t="shared" si="69"/>
        <v/>
      </c>
      <c r="CT46" s="32" t="str">
        <f t="shared" si="53"/>
        <v/>
      </c>
      <c r="CU46" s="32" t="str">
        <f t="shared" si="46"/>
        <v/>
      </c>
      <c r="CV46" s="32" t="str">
        <f t="shared" si="54"/>
        <v/>
      </c>
      <c r="CW46" s="32" t="str">
        <f t="shared" si="47"/>
        <v/>
      </c>
      <c r="CX46" s="32" t="str">
        <f t="shared" si="55"/>
        <v/>
      </c>
    </row>
    <row r="47" spans="1:102">
      <c r="A47" s="65">
        <v>32</v>
      </c>
      <c r="B47" s="74"/>
      <c r="C47" s="74"/>
      <c r="D47" s="74"/>
      <c r="E47" s="151"/>
      <c r="F47" s="72" t="e">
        <f>VLOOKUP(E47,データ!D:E,2,FALSE)</f>
        <v>#N/A</v>
      </c>
      <c r="G47" s="76"/>
      <c r="H47" s="151"/>
      <c r="I47" s="72" t="e">
        <f>VLOOKUP(H47,データ!J:K,2,FALSE)</f>
        <v>#N/A</v>
      </c>
      <c r="J47" s="75"/>
      <c r="K47" s="72" t="e">
        <f>VLOOKUP(J47,データ!G:H,2,FALSE)</f>
        <v>#N/A</v>
      </c>
      <c r="L47" s="167">
        <v>0</v>
      </c>
      <c r="M47" s="168">
        <v>0</v>
      </c>
      <c r="N47" s="55" t="str">
        <f t="shared" si="56"/>
        <v>種目を</v>
      </c>
      <c r="O47" s="169">
        <v>0</v>
      </c>
      <c r="P47" s="168">
        <v>0</v>
      </c>
      <c r="Q47" s="55" t="str">
        <f t="shared" si="57"/>
        <v>入力</v>
      </c>
      <c r="R47" s="170">
        <v>0</v>
      </c>
      <c r="S47" s="171">
        <v>0</v>
      </c>
      <c r="T47" s="72" t="e">
        <f t="shared" si="64"/>
        <v>#N/A</v>
      </c>
      <c r="U47" s="75"/>
      <c r="V47" s="72" t="e">
        <f>VLOOKUP(U47,データ!J:K,2,FALSE)</f>
        <v>#N/A</v>
      </c>
      <c r="W47" s="75"/>
      <c r="X47" s="72" t="e">
        <f>VLOOKUP(W47,データ!G:H,2,0)</f>
        <v>#N/A</v>
      </c>
      <c r="Y47" s="167">
        <v>0</v>
      </c>
      <c r="Z47" s="168">
        <v>0</v>
      </c>
      <c r="AA47" s="55" t="str">
        <f t="shared" si="48"/>
        <v>種目を</v>
      </c>
      <c r="AB47" s="169">
        <v>0</v>
      </c>
      <c r="AC47" s="168">
        <v>0</v>
      </c>
      <c r="AD47" s="55" t="str">
        <f t="shared" si="58"/>
        <v>入力</v>
      </c>
      <c r="AE47" s="170">
        <v>0</v>
      </c>
      <c r="AF47" s="171">
        <v>0</v>
      </c>
      <c r="AG47" s="72" t="e">
        <f t="shared" si="59"/>
        <v>#N/A</v>
      </c>
      <c r="AH47" s="50"/>
      <c r="AI47" s="73"/>
      <c r="AJ47" s="73"/>
      <c r="AK47" s="73"/>
      <c r="AL47" s="73">
        <f>COUNT($AM$16:AM47)</f>
        <v>0</v>
      </c>
      <c r="AM47" s="32" t="str">
        <f t="shared" si="49"/>
        <v/>
      </c>
      <c r="AN47" s="73">
        <f>COUNT($AO$16:AO47)</f>
        <v>0</v>
      </c>
      <c r="AO47" s="32" t="str">
        <f t="shared" si="60"/>
        <v/>
      </c>
      <c r="AP47" s="32" t="str">
        <f t="shared" si="65"/>
        <v/>
      </c>
      <c r="AQ47" s="32" t="str">
        <f t="shared" si="61"/>
        <v/>
      </c>
      <c r="AR47" s="32" t="str">
        <f t="shared" si="66"/>
        <v/>
      </c>
      <c r="AS47" s="32" t="str">
        <f t="shared" si="50"/>
        <v/>
      </c>
      <c r="AT47" s="32" t="str">
        <f t="shared" si="67"/>
        <v/>
      </c>
      <c r="AU47" s="32" t="str">
        <f>IF($H47="","",CONCATENATE(J47," ",VLOOKUP(I47,データ!$V$1:$W$15,2,FALSE)))</f>
        <v/>
      </c>
      <c r="AV47" s="32" t="str">
        <f t="shared" si="62"/>
        <v/>
      </c>
      <c r="AW47" s="32" t="str">
        <f t="shared" si="68"/>
        <v/>
      </c>
      <c r="AX47" s="32" t="str">
        <f>IF($U47="","",CONCATENATE(W47," ",VLOOKUP(V47,データ!$V$1:$W$15,2,FALSE)))</f>
        <v/>
      </c>
      <c r="AY47" s="32" t="str">
        <f t="shared" si="3"/>
        <v/>
      </c>
      <c r="AZ47" s="32" t="str">
        <f t="shared" si="51"/>
        <v/>
      </c>
      <c r="BA47" s="32" t="str">
        <f t="shared" si="4"/>
        <v/>
      </c>
      <c r="BC47" s="32" t="str">
        <f t="shared" si="5"/>
        <v/>
      </c>
      <c r="BD47" s="32" t="str">
        <f t="shared" si="6"/>
        <v/>
      </c>
      <c r="BE47" s="32" t="b">
        <f t="shared" si="7"/>
        <v>0</v>
      </c>
      <c r="BF47" s="32" t="str">
        <f t="shared" si="8"/>
        <v>00種目を00入力00</v>
      </c>
      <c r="BG47" s="32" t="b">
        <f t="shared" si="9"/>
        <v>0</v>
      </c>
      <c r="BH47" s="32" t="str">
        <f t="shared" si="10"/>
        <v>0種目を00入力00</v>
      </c>
      <c r="BI47" s="32" t="b">
        <f t="shared" si="11"/>
        <v>0</v>
      </c>
      <c r="BJ47" s="32" t="str">
        <f t="shared" si="12"/>
        <v xml:space="preserve">  　00入力00</v>
      </c>
      <c r="BK47" s="32" t="b">
        <f t="shared" si="13"/>
        <v>0</v>
      </c>
      <c r="BL47" s="32" t="str">
        <f t="shared" si="14"/>
        <v>00種目を00</v>
      </c>
      <c r="BM47" s="32" t="b">
        <f t="shared" si="15"/>
        <v>0</v>
      </c>
      <c r="BN47" s="32" t="str">
        <f t="shared" si="16"/>
        <v xml:space="preserve"> 0種目を00</v>
      </c>
      <c r="BO47" s="32" t="b">
        <f t="shared" si="17"/>
        <v>0</v>
      </c>
      <c r="BP47" s="32" t="str">
        <f t="shared" si="18"/>
        <v xml:space="preserve"> 0種目を00</v>
      </c>
      <c r="BQ47" s="32" t="b">
        <f t="shared" si="19"/>
        <v>0</v>
      </c>
      <c r="BR47" s="32" t="str">
        <f t="shared" si="20"/>
        <v>0000点</v>
      </c>
      <c r="BS47" s="32" t="b">
        <f t="shared" si="21"/>
        <v>0</v>
      </c>
      <c r="BT47" s="32" t="str">
        <f t="shared" si="22"/>
        <v xml:space="preserve"> 000点</v>
      </c>
      <c r="BU47" s="32" t="b">
        <f t="shared" si="23"/>
        <v>0</v>
      </c>
      <c r="BV47" s="32" t="str">
        <f t="shared" si="24"/>
        <v xml:space="preserve">  00点</v>
      </c>
      <c r="BW47" s="32" t="b">
        <f t="shared" si="63"/>
        <v>0</v>
      </c>
      <c r="BX47" s="32" t="b">
        <f t="shared" si="25"/>
        <v>0</v>
      </c>
      <c r="BY47" s="32" t="str">
        <f t="shared" si="26"/>
        <v>00種目を00入力00</v>
      </c>
      <c r="BZ47" s="32" t="b">
        <f t="shared" si="27"/>
        <v>0</v>
      </c>
      <c r="CA47" s="32" t="str">
        <f t="shared" si="28"/>
        <v>0種目を00入力00</v>
      </c>
      <c r="CB47" s="32" t="b">
        <f t="shared" si="29"/>
        <v>0</v>
      </c>
      <c r="CC47" s="32" t="str">
        <f t="shared" si="30"/>
        <v xml:space="preserve">  　00入力00</v>
      </c>
      <c r="CD47" s="32" t="b">
        <f t="shared" si="31"/>
        <v>0</v>
      </c>
      <c r="CE47" s="32" t="str">
        <f t="shared" si="32"/>
        <v>00種目を00</v>
      </c>
      <c r="CF47" s="32" t="b">
        <f t="shared" si="33"/>
        <v>0</v>
      </c>
      <c r="CG47" s="32" t="str">
        <f t="shared" si="34"/>
        <v xml:space="preserve"> 0種目を00</v>
      </c>
      <c r="CH47" s="32" t="b">
        <f t="shared" si="35"/>
        <v>0</v>
      </c>
      <c r="CI47" s="32" t="str">
        <f t="shared" si="36"/>
        <v xml:space="preserve"> 0種目を00</v>
      </c>
      <c r="CJ47" s="32" t="b">
        <f t="shared" si="37"/>
        <v>0</v>
      </c>
      <c r="CK47" s="32" t="str">
        <f t="shared" si="38"/>
        <v>0000点</v>
      </c>
      <c r="CL47" s="32" t="b">
        <f t="shared" si="39"/>
        <v>0</v>
      </c>
      <c r="CM47" s="32" t="str">
        <f t="shared" si="40"/>
        <v xml:space="preserve"> 000点</v>
      </c>
      <c r="CN47" s="32" t="b">
        <f t="shared" si="41"/>
        <v>0</v>
      </c>
      <c r="CO47" s="32" t="str">
        <f t="shared" si="42"/>
        <v xml:space="preserve">  00点</v>
      </c>
      <c r="CP47" s="32" t="b">
        <f t="shared" si="52"/>
        <v>0</v>
      </c>
      <c r="CQ47" s="32" t="str">
        <f t="shared" si="43"/>
        <v/>
      </c>
      <c r="CR47" s="32" t="str">
        <f t="shared" si="44"/>
        <v/>
      </c>
      <c r="CS47" s="32" t="str">
        <f t="shared" si="69"/>
        <v/>
      </c>
      <c r="CT47" s="32" t="str">
        <f t="shared" si="53"/>
        <v/>
      </c>
      <c r="CU47" s="32" t="str">
        <f t="shared" si="46"/>
        <v/>
      </c>
      <c r="CV47" s="32" t="str">
        <f t="shared" si="54"/>
        <v/>
      </c>
      <c r="CW47" s="32" t="str">
        <f t="shared" si="47"/>
        <v/>
      </c>
      <c r="CX47" s="32" t="str">
        <f t="shared" si="55"/>
        <v/>
      </c>
    </row>
    <row r="48" spans="1:102">
      <c r="A48" s="65">
        <v>33</v>
      </c>
      <c r="B48" s="74"/>
      <c r="C48" s="74"/>
      <c r="D48" s="74"/>
      <c r="E48" s="151"/>
      <c r="F48" s="72" t="e">
        <f>VLOOKUP(E48,データ!D:E,2,FALSE)</f>
        <v>#N/A</v>
      </c>
      <c r="G48" s="76"/>
      <c r="H48" s="151"/>
      <c r="I48" s="72" t="e">
        <f>VLOOKUP(H48,データ!J:K,2,FALSE)</f>
        <v>#N/A</v>
      </c>
      <c r="J48" s="75"/>
      <c r="K48" s="72" t="e">
        <f>VLOOKUP(J48,データ!G:H,2,FALSE)</f>
        <v>#N/A</v>
      </c>
      <c r="L48" s="167">
        <v>0</v>
      </c>
      <c r="M48" s="168">
        <v>0</v>
      </c>
      <c r="N48" s="55" t="str">
        <f t="shared" si="56"/>
        <v>種目を</v>
      </c>
      <c r="O48" s="169">
        <v>0</v>
      </c>
      <c r="P48" s="168">
        <v>0</v>
      </c>
      <c r="Q48" s="55" t="str">
        <f t="shared" si="57"/>
        <v>入力</v>
      </c>
      <c r="R48" s="170">
        <v>0</v>
      </c>
      <c r="S48" s="171">
        <v>0</v>
      </c>
      <c r="T48" s="72" t="e">
        <f t="shared" si="64"/>
        <v>#N/A</v>
      </c>
      <c r="U48" s="75"/>
      <c r="V48" s="72" t="e">
        <f>VLOOKUP(U48,データ!J:K,2,FALSE)</f>
        <v>#N/A</v>
      </c>
      <c r="W48" s="75"/>
      <c r="X48" s="72" t="e">
        <f>VLOOKUP(W48,データ!G:H,2,0)</f>
        <v>#N/A</v>
      </c>
      <c r="Y48" s="167">
        <v>0</v>
      </c>
      <c r="Z48" s="168">
        <v>0</v>
      </c>
      <c r="AA48" s="55" t="str">
        <f t="shared" si="48"/>
        <v>種目を</v>
      </c>
      <c r="AB48" s="169">
        <v>0</v>
      </c>
      <c r="AC48" s="168">
        <v>0</v>
      </c>
      <c r="AD48" s="55" t="str">
        <f t="shared" si="58"/>
        <v>入力</v>
      </c>
      <c r="AE48" s="170">
        <v>0</v>
      </c>
      <c r="AF48" s="171">
        <v>0</v>
      </c>
      <c r="AG48" s="72" t="e">
        <f t="shared" si="59"/>
        <v>#N/A</v>
      </c>
      <c r="AH48" s="50"/>
      <c r="AI48" s="73"/>
      <c r="AJ48" s="73"/>
      <c r="AK48" s="73"/>
      <c r="AL48" s="73">
        <f>COUNT($AM$16:AM48)</f>
        <v>0</v>
      </c>
      <c r="AM48" s="32" t="str">
        <f t="shared" ref="AM48:AM65" si="70">IF(E48="","",IF(F48=2,"",F48))</f>
        <v/>
      </c>
      <c r="AN48" s="73">
        <f>COUNT($AO$16:AO48)</f>
        <v>0</v>
      </c>
      <c r="AO48" s="32" t="str">
        <f t="shared" si="60"/>
        <v/>
      </c>
      <c r="AP48" s="32" t="str">
        <f t="shared" si="65"/>
        <v/>
      </c>
      <c r="AQ48" s="32" t="str">
        <f t="shared" si="61"/>
        <v/>
      </c>
      <c r="AR48" s="32" t="str">
        <f t="shared" si="66"/>
        <v/>
      </c>
      <c r="AS48" s="32" t="str">
        <f t="shared" si="50"/>
        <v/>
      </c>
      <c r="AT48" s="32" t="str">
        <f t="shared" si="67"/>
        <v/>
      </c>
      <c r="AU48" s="32" t="str">
        <f>IF($H48="","",CONCATENATE(J48," ",VLOOKUP(I48,データ!$V$1:$W$15,2,FALSE)))</f>
        <v/>
      </c>
      <c r="AV48" s="32" t="str">
        <f t="shared" si="62"/>
        <v/>
      </c>
      <c r="AW48" s="32" t="str">
        <f t="shared" si="68"/>
        <v/>
      </c>
      <c r="AX48" s="32" t="str">
        <f>IF($U48="","",CONCATENATE(W48," ",VLOOKUP(V48,データ!$V$1:$W$15,2,FALSE)))</f>
        <v/>
      </c>
      <c r="AY48" s="32" t="str">
        <f t="shared" ref="AY48:AY65" si="71">IF($U48="","",CONCATENATE("(",LEFT(AG48,5),")"))</f>
        <v/>
      </c>
      <c r="AZ48" s="32" t="str">
        <f t="shared" ref="AZ48:AZ65" si="72">IF(BX48=TRUE,BY48,IF(BZ48=TRUE,CA48,IF(CB48=TRUE,CC48,IF(CD48=TRUE,CE48,IF(CF48=TRUE,CG48,IF(CJ48=TRUE,CK48,IF(CL48=TRUE,CM48,IF(CN48=TRUE,CO48,""))))))))</f>
        <v/>
      </c>
      <c r="BA48" s="32" t="str">
        <f t="shared" ref="BA48:BA65" si="73">IF($AH48="","",AH48)</f>
        <v/>
      </c>
      <c r="BC48" s="32" t="str">
        <f t="shared" ref="BC48:BC65" si="74">IF($B48="","",B48)</f>
        <v/>
      </c>
      <c r="BD48" s="32" t="str">
        <f t="shared" ref="BD48:BD65" si="75">IF($B48="","",C48)</f>
        <v/>
      </c>
      <c r="BE48" s="32" t="b">
        <f t="shared" ref="BE48:BE65" si="76">AND(L48&gt;0,N48="分")</f>
        <v>0</v>
      </c>
      <c r="BF48" s="32" t="str">
        <f t="shared" ref="BF48:BF65" si="77">CONCATENATE(L48,M48,N48,O48,P48,Q48,R48,S48)</f>
        <v>00種目を00入力00</v>
      </c>
      <c r="BG48" s="32" t="b">
        <f t="shared" ref="BG48:BG65" si="78">AND(L48=0,M48&gt;0,N48="分")</f>
        <v>0</v>
      </c>
      <c r="BH48" s="32" t="str">
        <f t="shared" ref="BH48:BH65" si="79">CONCATENATE(M48,N48,O48,P48,Q48,R48,S48)</f>
        <v>0種目を00入力00</v>
      </c>
      <c r="BI48" s="32" t="b">
        <f t="shared" ref="BI48:BI65" si="80">AND(L48=0,M48=0,O48&gt;0,N48="分")</f>
        <v>0</v>
      </c>
      <c r="BJ48" s="32" t="str">
        <f t="shared" ref="BJ48:BJ65" si="81">CONCATENATE(" "," ","　",O48,P48,Q48,R48,S48)</f>
        <v xml:space="preserve">  　00入力00</v>
      </c>
      <c r="BK48" s="32" t="b">
        <f t="shared" ref="BK48:BK65" si="82">AND(L48&gt;0,N48="m",R48="",S48="")</f>
        <v>0</v>
      </c>
      <c r="BL48" s="32" t="str">
        <f t="shared" ref="BL48:BL65" si="83">CONCATENATE(L48,M48,N48,O48,P48)</f>
        <v>00種目を00</v>
      </c>
      <c r="BM48" s="32" t="b">
        <f t="shared" ref="BM48:BM65" si="84">AND(L48=0,M48&gt;=0,N48="m")</f>
        <v>0</v>
      </c>
      <c r="BN48" s="32" t="str">
        <f t="shared" ref="BN48:BN65" si="85">CONCATENATE(" ",M48,N48,O48,P48)</f>
        <v xml:space="preserve"> 0種目を00</v>
      </c>
      <c r="BO48" s="32" t="b">
        <f t="shared" ref="BO48:BO65" si="86">AND(L48=0,M48=0,N48="m",O48&gt;0)</f>
        <v>0</v>
      </c>
      <c r="BP48" s="32" t="str">
        <f t="shared" ref="BP48:BP65" si="87">CONCATENATE(" ",M48,N48,O48,P48)</f>
        <v xml:space="preserve"> 0種目を00</v>
      </c>
      <c r="BQ48" s="32" t="b">
        <f t="shared" ref="BQ48:BQ65" si="88">AND(L48&gt;0,N48="")</f>
        <v>0</v>
      </c>
      <c r="BR48" s="32" t="str">
        <f t="shared" ref="BR48:BR65" si="89">CONCATENATE(L48,M48,O48,P48,"点")</f>
        <v>0000点</v>
      </c>
      <c r="BS48" s="32" t="b">
        <f t="shared" ref="BS48:BS65" si="90">AND(L48=0,M48&gt;0,N48="")</f>
        <v>0</v>
      </c>
      <c r="BT48" s="32" t="str">
        <f t="shared" ref="BT48:BT65" si="91">CONCATENATE(" ",M48,O48,P48,"点")</f>
        <v xml:space="preserve"> 000点</v>
      </c>
      <c r="BU48" s="32" t="b">
        <f t="shared" ref="BU48:BU65" si="92">AND(L48=0,M48=0,N48="",O48&gt;0)</f>
        <v>0</v>
      </c>
      <c r="BV48" s="32" t="str">
        <f t="shared" ref="BV48:BV65" si="93">CONCATENATE(" "," ",O48,P48,"点")</f>
        <v xml:space="preserve">  00点</v>
      </c>
      <c r="BW48" s="32" t="b">
        <f t="shared" si="63"/>
        <v>0</v>
      </c>
      <c r="BX48" s="32" t="b">
        <f t="shared" ref="BX48:BX65" si="94">AND(Y48&gt;0,AA48="分")</f>
        <v>0</v>
      </c>
      <c r="BY48" s="32" t="str">
        <f t="shared" ref="BY48:BY65" si="95">CONCATENATE(Y48,Z48,AA48,AB48,AC48,AD48,AE48,AF48)</f>
        <v>00種目を00入力00</v>
      </c>
      <c r="BZ48" s="32" t="b">
        <f t="shared" ref="BZ48:BZ65" si="96">AND(Y48=0,Z48&gt;0,AA48="分")</f>
        <v>0</v>
      </c>
      <c r="CA48" s="32" t="str">
        <f t="shared" ref="CA48:CA65" si="97">CONCATENATE(Z48,AA48,AB48,AC48,AD48,AE48,AF48)</f>
        <v>0種目を00入力00</v>
      </c>
      <c r="CB48" s="32" t="b">
        <f t="shared" ref="CB48:CB65" si="98">AND(Y48=0,Z48=0,AB48&gt;0,AA48="分")</f>
        <v>0</v>
      </c>
      <c r="CC48" s="32" t="str">
        <f t="shared" ref="CC48:CC65" si="99">CONCATENATE(" "," ","　",AB48,AC48,AD48,AE48,AF48)</f>
        <v xml:space="preserve">  　00入力00</v>
      </c>
      <c r="CD48" s="32" t="b">
        <f t="shared" ref="CD48:CD65" si="100">AND(Y48&gt;0,AA48="m",AE48="",AF48="")</f>
        <v>0</v>
      </c>
      <c r="CE48" s="32" t="str">
        <f t="shared" ref="CE48:CE65" si="101">CONCATENATE(Y48,Z48,AA48,AB48,AC48)</f>
        <v>00種目を00</v>
      </c>
      <c r="CF48" s="32" t="b">
        <f t="shared" ref="CF48:CF65" si="102">AND(Y48=0,Z48&gt;0,AA48="m")</f>
        <v>0</v>
      </c>
      <c r="CG48" s="32" t="str">
        <f t="shared" ref="CG48:CG65" si="103">CONCATENATE(" ",Z48,AA48,AB48,AC48)</f>
        <v xml:space="preserve"> 0種目を00</v>
      </c>
      <c r="CH48" s="32" t="b">
        <f t="shared" ref="CH48:CH65" si="104">AND(Y48=0,Z48=0,AA48="m",AB48&gt;0)</f>
        <v>0</v>
      </c>
      <c r="CI48" s="32" t="str">
        <f t="shared" ref="CI48:CI65" si="105">CONCATENATE(" ",Z48,AA48,AB48,AC48)</f>
        <v xml:space="preserve"> 0種目を00</v>
      </c>
      <c r="CJ48" s="32" t="b">
        <f t="shared" ref="CJ48:CJ65" si="106">AND(Y48&gt;0,AA48="")</f>
        <v>0</v>
      </c>
      <c r="CK48" s="32" t="str">
        <f t="shared" ref="CK48:CK65" si="107">CONCATENATE(Y48,Z48,AB48,AC48,"点")</f>
        <v>0000点</v>
      </c>
      <c r="CL48" s="32" t="b">
        <f t="shared" ref="CL48:CL65" si="108">AND(Y48=0,Z48&gt;0,AA48="")</f>
        <v>0</v>
      </c>
      <c r="CM48" s="32" t="str">
        <f t="shared" ref="CM48:CM65" si="109">CONCATENATE(" ",Z48,AB48,AC48,"点")</f>
        <v xml:space="preserve"> 000点</v>
      </c>
      <c r="CN48" s="32" t="b">
        <f t="shared" ref="CN48:CN65" si="110">AND(Y48=0,Z48=0,AA48="",AB48&gt;0)</f>
        <v>0</v>
      </c>
      <c r="CO48" s="32" t="str">
        <f t="shared" ref="CO48:CO65" si="111">CONCATENATE(" "," ",AB48,AC48,"点")</f>
        <v xml:space="preserve">  00点</v>
      </c>
      <c r="CP48" s="32" t="b">
        <f t="shared" si="52"/>
        <v>0</v>
      </c>
      <c r="CQ48" s="32" t="str">
        <f t="shared" ref="CQ48:CQ65" si="112">IF(AM48=1,MID(AV48,2,5),"")</f>
        <v/>
      </c>
      <c r="CR48" s="32" t="str">
        <f t="shared" ref="CR48:CR65" si="113">IF(AM48=1,IF(AY48="","",MID(AY48,2,5)),"")</f>
        <v/>
      </c>
      <c r="CS48" s="32" t="str">
        <f t="shared" si="69"/>
        <v/>
      </c>
      <c r="CT48" s="32" t="str">
        <f t="shared" si="53"/>
        <v/>
      </c>
      <c r="CU48" s="32" t="str">
        <f t="shared" ref="CU48:CU65" si="114">IF(AM48="","",IF(AH48=$AH$72,1,""))</f>
        <v/>
      </c>
      <c r="CV48" s="32" t="str">
        <f t="shared" si="54"/>
        <v/>
      </c>
      <c r="CW48" s="32" t="str">
        <f t="shared" ref="CW48:CW65" si="115">IF(AO48="","",IF(AH48=$AH$72,1,""))</f>
        <v/>
      </c>
      <c r="CX48" s="32" t="str">
        <f t="shared" si="55"/>
        <v/>
      </c>
    </row>
    <row r="49" spans="1:102">
      <c r="A49" s="65">
        <v>34</v>
      </c>
      <c r="B49" s="74"/>
      <c r="C49" s="74"/>
      <c r="D49" s="74"/>
      <c r="E49" s="151"/>
      <c r="F49" s="72" t="e">
        <f>VLOOKUP(E49,データ!D:E,2,FALSE)</f>
        <v>#N/A</v>
      </c>
      <c r="G49" s="76"/>
      <c r="H49" s="151"/>
      <c r="I49" s="72" t="e">
        <f>VLOOKUP(H49,データ!J:K,2,FALSE)</f>
        <v>#N/A</v>
      </c>
      <c r="J49" s="75"/>
      <c r="K49" s="72" t="e">
        <f>VLOOKUP(J49,データ!G:H,2,FALSE)</f>
        <v>#N/A</v>
      </c>
      <c r="L49" s="167">
        <v>0</v>
      </c>
      <c r="M49" s="168">
        <v>0</v>
      </c>
      <c r="N49" s="55" t="str">
        <f t="shared" si="56"/>
        <v>種目を</v>
      </c>
      <c r="O49" s="169">
        <v>0</v>
      </c>
      <c r="P49" s="168">
        <v>0</v>
      </c>
      <c r="Q49" s="55" t="str">
        <f t="shared" si="57"/>
        <v>入力</v>
      </c>
      <c r="R49" s="170">
        <v>0</v>
      </c>
      <c r="S49" s="171">
        <v>0</v>
      </c>
      <c r="T49" s="72" t="e">
        <f t="shared" si="64"/>
        <v>#N/A</v>
      </c>
      <c r="U49" s="75"/>
      <c r="V49" s="72" t="e">
        <f>VLOOKUP(U49,データ!J:K,2,FALSE)</f>
        <v>#N/A</v>
      </c>
      <c r="W49" s="75"/>
      <c r="X49" s="72" t="e">
        <f>VLOOKUP(W49,データ!G:H,2,0)</f>
        <v>#N/A</v>
      </c>
      <c r="Y49" s="167">
        <v>0</v>
      </c>
      <c r="Z49" s="168">
        <v>0</v>
      </c>
      <c r="AA49" s="55" t="str">
        <f t="shared" si="48"/>
        <v>種目を</v>
      </c>
      <c r="AB49" s="169">
        <v>0</v>
      </c>
      <c r="AC49" s="168">
        <v>0</v>
      </c>
      <c r="AD49" s="55" t="str">
        <f t="shared" si="58"/>
        <v>入力</v>
      </c>
      <c r="AE49" s="170">
        <v>0</v>
      </c>
      <c r="AF49" s="171">
        <v>0</v>
      </c>
      <c r="AG49" s="72" t="e">
        <f t="shared" si="59"/>
        <v>#N/A</v>
      </c>
      <c r="AH49" s="50"/>
      <c r="AI49" s="73"/>
      <c r="AJ49" s="73"/>
      <c r="AK49" s="73"/>
      <c r="AL49" s="73">
        <f>COUNT($AM$16:AM49)</f>
        <v>0</v>
      </c>
      <c r="AM49" s="32" t="str">
        <f t="shared" si="70"/>
        <v/>
      </c>
      <c r="AN49" s="73">
        <f>COUNT($AO$16:AO49)</f>
        <v>0</v>
      </c>
      <c r="AO49" s="32" t="str">
        <f t="shared" si="60"/>
        <v/>
      </c>
      <c r="AP49" s="32" t="str">
        <f t="shared" si="65"/>
        <v/>
      </c>
      <c r="AQ49" s="32" t="str">
        <f t="shared" si="61"/>
        <v/>
      </c>
      <c r="AR49" s="32" t="str">
        <f t="shared" si="66"/>
        <v/>
      </c>
      <c r="AS49" s="32" t="str">
        <f t="shared" si="50"/>
        <v/>
      </c>
      <c r="AT49" s="32" t="str">
        <f t="shared" si="67"/>
        <v/>
      </c>
      <c r="AU49" s="32" t="str">
        <f>IF($H49="","",CONCATENATE(J49," ",VLOOKUP(I49,データ!$V$1:$W$15,2,FALSE)))</f>
        <v/>
      </c>
      <c r="AV49" s="32" t="str">
        <f t="shared" si="62"/>
        <v/>
      </c>
      <c r="AW49" s="32" t="str">
        <f t="shared" si="68"/>
        <v/>
      </c>
      <c r="AX49" s="32" t="str">
        <f>IF($U49="","",CONCATENATE(W49," ",VLOOKUP(V49,データ!$V$1:$W$15,2,FALSE)))</f>
        <v/>
      </c>
      <c r="AY49" s="32" t="str">
        <f t="shared" si="71"/>
        <v/>
      </c>
      <c r="AZ49" s="32" t="str">
        <f t="shared" si="72"/>
        <v/>
      </c>
      <c r="BA49" s="32" t="str">
        <f t="shared" si="73"/>
        <v/>
      </c>
      <c r="BC49" s="32" t="str">
        <f t="shared" si="74"/>
        <v/>
      </c>
      <c r="BD49" s="32" t="str">
        <f t="shared" si="75"/>
        <v/>
      </c>
      <c r="BE49" s="32" t="b">
        <f t="shared" si="76"/>
        <v>0</v>
      </c>
      <c r="BF49" s="32" t="str">
        <f t="shared" si="77"/>
        <v>00種目を00入力00</v>
      </c>
      <c r="BG49" s="32" t="b">
        <f t="shared" si="78"/>
        <v>0</v>
      </c>
      <c r="BH49" s="32" t="str">
        <f t="shared" si="79"/>
        <v>0種目を00入力00</v>
      </c>
      <c r="BI49" s="32" t="b">
        <f t="shared" si="80"/>
        <v>0</v>
      </c>
      <c r="BJ49" s="32" t="str">
        <f t="shared" si="81"/>
        <v xml:space="preserve">  　00入力00</v>
      </c>
      <c r="BK49" s="32" t="b">
        <f t="shared" si="82"/>
        <v>0</v>
      </c>
      <c r="BL49" s="32" t="str">
        <f t="shared" si="83"/>
        <v>00種目を00</v>
      </c>
      <c r="BM49" s="32" t="b">
        <f t="shared" si="84"/>
        <v>0</v>
      </c>
      <c r="BN49" s="32" t="str">
        <f t="shared" si="85"/>
        <v xml:space="preserve"> 0種目を00</v>
      </c>
      <c r="BO49" s="32" t="b">
        <f t="shared" si="86"/>
        <v>0</v>
      </c>
      <c r="BP49" s="32" t="str">
        <f t="shared" si="87"/>
        <v xml:space="preserve"> 0種目を00</v>
      </c>
      <c r="BQ49" s="32" t="b">
        <f t="shared" si="88"/>
        <v>0</v>
      </c>
      <c r="BR49" s="32" t="str">
        <f t="shared" si="89"/>
        <v>0000点</v>
      </c>
      <c r="BS49" s="32" t="b">
        <f t="shared" si="90"/>
        <v>0</v>
      </c>
      <c r="BT49" s="32" t="str">
        <f t="shared" si="91"/>
        <v xml:space="preserve"> 000点</v>
      </c>
      <c r="BU49" s="32" t="b">
        <f t="shared" si="92"/>
        <v>0</v>
      </c>
      <c r="BV49" s="32" t="str">
        <f t="shared" si="93"/>
        <v xml:space="preserve">  00点</v>
      </c>
      <c r="BW49" s="32" t="b">
        <f t="shared" si="63"/>
        <v>0</v>
      </c>
      <c r="BX49" s="32" t="b">
        <f t="shared" si="94"/>
        <v>0</v>
      </c>
      <c r="BY49" s="32" t="str">
        <f t="shared" si="95"/>
        <v>00種目を00入力00</v>
      </c>
      <c r="BZ49" s="32" t="b">
        <f t="shared" si="96"/>
        <v>0</v>
      </c>
      <c r="CA49" s="32" t="str">
        <f t="shared" si="97"/>
        <v>0種目を00入力00</v>
      </c>
      <c r="CB49" s="32" t="b">
        <f t="shared" si="98"/>
        <v>0</v>
      </c>
      <c r="CC49" s="32" t="str">
        <f t="shared" si="99"/>
        <v xml:space="preserve">  　00入力00</v>
      </c>
      <c r="CD49" s="32" t="b">
        <f t="shared" si="100"/>
        <v>0</v>
      </c>
      <c r="CE49" s="32" t="str">
        <f t="shared" si="101"/>
        <v>00種目を00</v>
      </c>
      <c r="CF49" s="32" t="b">
        <f t="shared" si="102"/>
        <v>0</v>
      </c>
      <c r="CG49" s="32" t="str">
        <f t="shared" si="103"/>
        <v xml:space="preserve"> 0種目を00</v>
      </c>
      <c r="CH49" s="32" t="b">
        <f t="shared" si="104"/>
        <v>0</v>
      </c>
      <c r="CI49" s="32" t="str">
        <f t="shared" si="105"/>
        <v xml:space="preserve"> 0種目を00</v>
      </c>
      <c r="CJ49" s="32" t="b">
        <f t="shared" si="106"/>
        <v>0</v>
      </c>
      <c r="CK49" s="32" t="str">
        <f t="shared" si="107"/>
        <v>0000点</v>
      </c>
      <c r="CL49" s="32" t="b">
        <f t="shared" si="108"/>
        <v>0</v>
      </c>
      <c r="CM49" s="32" t="str">
        <f t="shared" si="109"/>
        <v xml:space="preserve"> 000点</v>
      </c>
      <c r="CN49" s="32" t="b">
        <f t="shared" si="110"/>
        <v>0</v>
      </c>
      <c r="CO49" s="32" t="str">
        <f t="shared" si="111"/>
        <v xml:space="preserve">  00点</v>
      </c>
      <c r="CP49" s="32" t="b">
        <f t="shared" ref="CP49:CP65" si="116">AND(COUNTA(U49)=1,Y49=0,Z49=0,AB49=0,AC49=0,AE49=0,AF49=0)</f>
        <v>0</v>
      </c>
      <c r="CQ49" s="32" t="str">
        <f t="shared" si="112"/>
        <v/>
      </c>
      <c r="CR49" s="32" t="str">
        <f t="shared" si="113"/>
        <v/>
      </c>
      <c r="CS49" s="32" t="str">
        <f t="shared" si="69"/>
        <v/>
      </c>
      <c r="CT49" s="32" t="str">
        <f t="shared" si="53"/>
        <v/>
      </c>
      <c r="CU49" s="32" t="str">
        <f t="shared" si="114"/>
        <v/>
      </c>
      <c r="CV49" s="32" t="str">
        <f t="shared" si="54"/>
        <v/>
      </c>
      <c r="CW49" s="32" t="str">
        <f t="shared" si="115"/>
        <v/>
      </c>
      <c r="CX49" s="32" t="str">
        <f t="shared" si="55"/>
        <v/>
      </c>
    </row>
    <row r="50" spans="1:102">
      <c r="A50" s="65">
        <v>35</v>
      </c>
      <c r="B50" s="74"/>
      <c r="C50" s="74"/>
      <c r="D50" s="74"/>
      <c r="E50" s="151"/>
      <c r="F50" s="72" t="e">
        <f>VLOOKUP(E50,データ!D:E,2,FALSE)</f>
        <v>#N/A</v>
      </c>
      <c r="G50" s="76"/>
      <c r="H50" s="151"/>
      <c r="I50" s="72" t="e">
        <f>VLOOKUP(H50,データ!J:K,2,FALSE)</f>
        <v>#N/A</v>
      </c>
      <c r="J50" s="75"/>
      <c r="K50" s="72" t="e">
        <f>VLOOKUP(J50,データ!G:H,2,FALSE)</f>
        <v>#N/A</v>
      </c>
      <c r="L50" s="167">
        <v>0</v>
      </c>
      <c r="M50" s="168">
        <v>0</v>
      </c>
      <c r="N50" s="55" t="str">
        <f t="shared" si="56"/>
        <v>種目を</v>
      </c>
      <c r="O50" s="169">
        <v>0</v>
      </c>
      <c r="P50" s="168">
        <v>0</v>
      </c>
      <c r="Q50" s="55" t="str">
        <f t="shared" si="57"/>
        <v>入力</v>
      </c>
      <c r="R50" s="170">
        <v>0</v>
      </c>
      <c r="S50" s="171">
        <v>0</v>
      </c>
      <c r="T50" s="72" t="e">
        <f t="shared" si="64"/>
        <v>#N/A</v>
      </c>
      <c r="U50" s="75"/>
      <c r="V50" s="72" t="e">
        <f>VLOOKUP(U50,データ!J:K,2,FALSE)</f>
        <v>#N/A</v>
      </c>
      <c r="W50" s="75"/>
      <c r="X50" s="72" t="e">
        <f>VLOOKUP(W50,データ!G:H,2,0)</f>
        <v>#N/A</v>
      </c>
      <c r="Y50" s="167">
        <v>0</v>
      </c>
      <c r="Z50" s="168">
        <v>0</v>
      </c>
      <c r="AA50" s="55" t="str">
        <f t="shared" si="48"/>
        <v>種目を</v>
      </c>
      <c r="AB50" s="169">
        <v>0</v>
      </c>
      <c r="AC50" s="168">
        <v>0</v>
      </c>
      <c r="AD50" s="55" t="str">
        <f t="shared" si="58"/>
        <v>入力</v>
      </c>
      <c r="AE50" s="170">
        <v>0</v>
      </c>
      <c r="AF50" s="171">
        <v>0</v>
      </c>
      <c r="AG50" s="72" t="e">
        <f t="shared" si="59"/>
        <v>#N/A</v>
      </c>
      <c r="AH50" s="50"/>
      <c r="AI50" s="73"/>
      <c r="AJ50" s="73"/>
      <c r="AK50" s="73"/>
      <c r="AL50" s="73">
        <f>COUNT($AM$16:AM50)</f>
        <v>0</v>
      </c>
      <c r="AM50" s="32" t="str">
        <f t="shared" si="70"/>
        <v/>
      </c>
      <c r="AN50" s="73">
        <f>COUNT($AO$16:AO50)</f>
        <v>0</v>
      </c>
      <c r="AO50" s="32" t="str">
        <f t="shared" si="60"/>
        <v/>
      </c>
      <c r="AP50" s="32" t="str">
        <f t="shared" si="65"/>
        <v/>
      </c>
      <c r="AQ50" s="32" t="str">
        <f t="shared" si="61"/>
        <v/>
      </c>
      <c r="AR50" s="32" t="str">
        <f t="shared" si="66"/>
        <v/>
      </c>
      <c r="AS50" s="32" t="str">
        <f t="shared" si="50"/>
        <v/>
      </c>
      <c r="AT50" s="32" t="str">
        <f t="shared" si="67"/>
        <v/>
      </c>
      <c r="AU50" s="32" t="str">
        <f>IF($H50="","",CONCATENATE(J50," ",VLOOKUP(I50,データ!$V$1:$W$15,2,FALSE)))</f>
        <v/>
      </c>
      <c r="AV50" s="32" t="str">
        <f t="shared" si="62"/>
        <v/>
      </c>
      <c r="AW50" s="32" t="str">
        <f t="shared" si="68"/>
        <v/>
      </c>
      <c r="AX50" s="32" t="str">
        <f>IF($U50="","",CONCATENATE(W50," ",VLOOKUP(V50,データ!$V$1:$W$15,2,FALSE)))</f>
        <v/>
      </c>
      <c r="AY50" s="32" t="str">
        <f t="shared" si="71"/>
        <v/>
      </c>
      <c r="AZ50" s="32" t="str">
        <f t="shared" si="72"/>
        <v/>
      </c>
      <c r="BA50" s="32" t="str">
        <f t="shared" si="73"/>
        <v/>
      </c>
      <c r="BC50" s="32" t="str">
        <f t="shared" si="74"/>
        <v/>
      </c>
      <c r="BD50" s="32" t="str">
        <f t="shared" si="75"/>
        <v/>
      </c>
      <c r="BE50" s="32" t="b">
        <f t="shared" si="76"/>
        <v>0</v>
      </c>
      <c r="BF50" s="32" t="str">
        <f t="shared" si="77"/>
        <v>00種目を00入力00</v>
      </c>
      <c r="BG50" s="32" t="b">
        <f t="shared" si="78"/>
        <v>0</v>
      </c>
      <c r="BH50" s="32" t="str">
        <f t="shared" si="79"/>
        <v>0種目を00入力00</v>
      </c>
      <c r="BI50" s="32" t="b">
        <f t="shared" si="80"/>
        <v>0</v>
      </c>
      <c r="BJ50" s="32" t="str">
        <f t="shared" si="81"/>
        <v xml:space="preserve">  　00入力00</v>
      </c>
      <c r="BK50" s="32" t="b">
        <f t="shared" si="82"/>
        <v>0</v>
      </c>
      <c r="BL50" s="32" t="str">
        <f t="shared" si="83"/>
        <v>00種目を00</v>
      </c>
      <c r="BM50" s="32" t="b">
        <f t="shared" si="84"/>
        <v>0</v>
      </c>
      <c r="BN50" s="32" t="str">
        <f t="shared" si="85"/>
        <v xml:space="preserve"> 0種目を00</v>
      </c>
      <c r="BO50" s="32" t="b">
        <f t="shared" si="86"/>
        <v>0</v>
      </c>
      <c r="BP50" s="32" t="str">
        <f t="shared" si="87"/>
        <v xml:space="preserve"> 0種目を00</v>
      </c>
      <c r="BQ50" s="32" t="b">
        <f t="shared" si="88"/>
        <v>0</v>
      </c>
      <c r="BR50" s="32" t="str">
        <f t="shared" si="89"/>
        <v>0000点</v>
      </c>
      <c r="BS50" s="32" t="b">
        <f t="shared" si="90"/>
        <v>0</v>
      </c>
      <c r="BT50" s="32" t="str">
        <f t="shared" si="91"/>
        <v xml:space="preserve"> 000点</v>
      </c>
      <c r="BU50" s="32" t="b">
        <f t="shared" si="92"/>
        <v>0</v>
      </c>
      <c r="BV50" s="32" t="str">
        <f t="shared" si="93"/>
        <v xml:space="preserve">  00点</v>
      </c>
      <c r="BW50" s="32" t="b">
        <f t="shared" si="63"/>
        <v>0</v>
      </c>
      <c r="BX50" s="32" t="b">
        <f t="shared" si="94"/>
        <v>0</v>
      </c>
      <c r="BY50" s="32" t="str">
        <f t="shared" si="95"/>
        <v>00種目を00入力00</v>
      </c>
      <c r="BZ50" s="32" t="b">
        <f t="shared" si="96"/>
        <v>0</v>
      </c>
      <c r="CA50" s="32" t="str">
        <f t="shared" si="97"/>
        <v>0種目を00入力00</v>
      </c>
      <c r="CB50" s="32" t="b">
        <f t="shared" si="98"/>
        <v>0</v>
      </c>
      <c r="CC50" s="32" t="str">
        <f t="shared" si="99"/>
        <v xml:space="preserve">  　00入力00</v>
      </c>
      <c r="CD50" s="32" t="b">
        <f t="shared" si="100"/>
        <v>0</v>
      </c>
      <c r="CE50" s="32" t="str">
        <f t="shared" si="101"/>
        <v>00種目を00</v>
      </c>
      <c r="CF50" s="32" t="b">
        <f t="shared" si="102"/>
        <v>0</v>
      </c>
      <c r="CG50" s="32" t="str">
        <f t="shared" si="103"/>
        <v xml:space="preserve"> 0種目を00</v>
      </c>
      <c r="CH50" s="32" t="b">
        <f t="shared" si="104"/>
        <v>0</v>
      </c>
      <c r="CI50" s="32" t="str">
        <f t="shared" si="105"/>
        <v xml:space="preserve"> 0種目を00</v>
      </c>
      <c r="CJ50" s="32" t="b">
        <f t="shared" si="106"/>
        <v>0</v>
      </c>
      <c r="CK50" s="32" t="str">
        <f t="shared" si="107"/>
        <v>0000点</v>
      </c>
      <c r="CL50" s="32" t="b">
        <f t="shared" si="108"/>
        <v>0</v>
      </c>
      <c r="CM50" s="32" t="str">
        <f t="shared" si="109"/>
        <v xml:space="preserve"> 000点</v>
      </c>
      <c r="CN50" s="32" t="b">
        <f t="shared" si="110"/>
        <v>0</v>
      </c>
      <c r="CO50" s="32" t="str">
        <f t="shared" si="111"/>
        <v xml:space="preserve">  00点</v>
      </c>
      <c r="CP50" s="32" t="b">
        <f t="shared" si="116"/>
        <v>0</v>
      </c>
      <c r="CQ50" s="32" t="str">
        <f t="shared" si="112"/>
        <v/>
      </c>
      <c r="CR50" s="32" t="str">
        <f t="shared" si="113"/>
        <v/>
      </c>
      <c r="CS50" s="32" t="str">
        <f t="shared" si="69"/>
        <v/>
      </c>
      <c r="CT50" s="32" t="str">
        <f t="shared" si="53"/>
        <v/>
      </c>
      <c r="CU50" s="32" t="str">
        <f t="shared" si="114"/>
        <v/>
      </c>
      <c r="CV50" s="32" t="str">
        <f t="shared" si="54"/>
        <v/>
      </c>
      <c r="CW50" s="32" t="str">
        <f t="shared" si="115"/>
        <v/>
      </c>
      <c r="CX50" s="32" t="str">
        <f t="shared" si="55"/>
        <v/>
      </c>
    </row>
    <row r="51" spans="1:102">
      <c r="A51" s="65">
        <v>36</v>
      </c>
      <c r="B51" s="74"/>
      <c r="C51" s="74"/>
      <c r="D51" s="74"/>
      <c r="E51" s="151"/>
      <c r="F51" s="72" t="e">
        <f>VLOOKUP(E51,データ!D:E,2,FALSE)</f>
        <v>#N/A</v>
      </c>
      <c r="G51" s="76"/>
      <c r="H51" s="151"/>
      <c r="I51" s="72" t="e">
        <f>VLOOKUP(H51,データ!J:K,2,FALSE)</f>
        <v>#N/A</v>
      </c>
      <c r="J51" s="75"/>
      <c r="K51" s="72" t="e">
        <f>VLOOKUP(J51,データ!G:H,2,FALSE)</f>
        <v>#N/A</v>
      </c>
      <c r="L51" s="167">
        <v>0</v>
      </c>
      <c r="M51" s="168">
        <v>0</v>
      </c>
      <c r="N51" s="55" t="str">
        <f t="shared" si="56"/>
        <v>種目を</v>
      </c>
      <c r="O51" s="169">
        <v>0</v>
      </c>
      <c r="P51" s="168">
        <v>0</v>
      </c>
      <c r="Q51" s="55" t="str">
        <f t="shared" si="57"/>
        <v>入力</v>
      </c>
      <c r="R51" s="170">
        <v>0</v>
      </c>
      <c r="S51" s="171">
        <v>0</v>
      </c>
      <c r="T51" s="72" t="e">
        <f t="shared" si="64"/>
        <v>#N/A</v>
      </c>
      <c r="U51" s="75"/>
      <c r="V51" s="72" t="e">
        <f>VLOOKUP(U51,データ!J:K,2,FALSE)</f>
        <v>#N/A</v>
      </c>
      <c r="W51" s="75"/>
      <c r="X51" s="72" t="e">
        <f>VLOOKUP(W51,データ!G:H,2,0)</f>
        <v>#N/A</v>
      </c>
      <c r="Y51" s="167">
        <v>0</v>
      </c>
      <c r="Z51" s="168">
        <v>0</v>
      </c>
      <c r="AA51" s="55" t="str">
        <f t="shared" si="48"/>
        <v>種目を</v>
      </c>
      <c r="AB51" s="169">
        <v>0</v>
      </c>
      <c r="AC51" s="168">
        <v>0</v>
      </c>
      <c r="AD51" s="55" t="str">
        <f t="shared" si="58"/>
        <v>入力</v>
      </c>
      <c r="AE51" s="170">
        <v>0</v>
      </c>
      <c r="AF51" s="171">
        <v>0</v>
      </c>
      <c r="AG51" s="72" t="e">
        <f t="shared" si="59"/>
        <v>#N/A</v>
      </c>
      <c r="AH51" s="50"/>
      <c r="AI51" s="73"/>
      <c r="AJ51" s="73"/>
      <c r="AK51" s="73"/>
      <c r="AL51" s="73">
        <f>COUNT($AM$16:AM51)</f>
        <v>0</v>
      </c>
      <c r="AM51" s="32" t="str">
        <f t="shared" si="70"/>
        <v/>
      </c>
      <c r="AN51" s="73">
        <f>COUNT($AO$16:AO51)</f>
        <v>0</v>
      </c>
      <c r="AO51" s="32" t="str">
        <f t="shared" si="60"/>
        <v/>
      </c>
      <c r="AP51" s="32" t="str">
        <f t="shared" si="65"/>
        <v/>
      </c>
      <c r="AQ51" s="32" t="str">
        <f t="shared" si="61"/>
        <v/>
      </c>
      <c r="AR51" s="32" t="str">
        <f t="shared" si="66"/>
        <v/>
      </c>
      <c r="AS51" s="32" t="str">
        <f t="shared" si="50"/>
        <v/>
      </c>
      <c r="AT51" s="32" t="str">
        <f t="shared" si="67"/>
        <v/>
      </c>
      <c r="AU51" s="32" t="str">
        <f>IF($H51="","",CONCATENATE(J51," ",VLOOKUP(I51,データ!$V$1:$W$15,2,FALSE)))</f>
        <v/>
      </c>
      <c r="AV51" s="32" t="str">
        <f t="shared" si="62"/>
        <v/>
      </c>
      <c r="AW51" s="32" t="str">
        <f t="shared" si="68"/>
        <v/>
      </c>
      <c r="AX51" s="32" t="str">
        <f>IF($U51="","",CONCATENATE(W51," ",VLOOKUP(V51,データ!$V$1:$W$15,2,FALSE)))</f>
        <v/>
      </c>
      <c r="AY51" s="32" t="str">
        <f t="shared" si="71"/>
        <v/>
      </c>
      <c r="AZ51" s="32" t="str">
        <f t="shared" si="72"/>
        <v/>
      </c>
      <c r="BA51" s="32" t="str">
        <f t="shared" si="73"/>
        <v/>
      </c>
      <c r="BC51" s="32" t="str">
        <f t="shared" si="74"/>
        <v/>
      </c>
      <c r="BD51" s="32" t="str">
        <f t="shared" si="75"/>
        <v/>
      </c>
      <c r="BE51" s="32" t="b">
        <f t="shared" si="76"/>
        <v>0</v>
      </c>
      <c r="BF51" s="32" t="str">
        <f t="shared" si="77"/>
        <v>00種目を00入力00</v>
      </c>
      <c r="BG51" s="32" t="b">
        <f t="shared" si="78"/>
        <v>0</v>
      </c>
      <c r="BH51" s="32" t="str">
        <f t="shared" si="79"/>
        <v>0種目を00入力00</v>
      </c>
      <c r="BI51" s="32" t="b">
        <f t="shared" si="80"/>
        <v>0</v>
      </c>
      <c r="BJ51" s="32" t="str">
        <f t="shared" si="81"/>
        <v xml:space="preserve">  　00入力00</v>
      </c>
      <c r="BK51" s="32" t="b">
        <f t="shared" si="82"/>
        <v>0</v>
      </c>
      <c r="BL51" s="32" t="str">
        <f t="shared" si="83"/>
        <v>00種目を00</v>
      </c>
      <c r="BM51" s="32" t="b">
        <f t="shared" si="84"/>
        <v>0</v>
      </c>
      <c r="BN51" s="32" t="str">
        <f t="shared" si="85"/>
        <v xml:space="preserve"> 0種目を00</v>
      </c>
      <c r="BO51" s="32" t="b">
        <f t="shared" si="86"/>
        <v>0</v>
      </c>
      <c r="BP51" s="32" t="str">
        <f t="shared" si="87"/>
        <v xml:space="preserve"> 0種目を00</v>
      </c>
      <c r="BQ51" s="32" t="b">
        <f t="shared" si="88"/>
        <v>0</v>
      </c>
      <c r="BR51" s="32" t="str">
        <f t="shared" si="89"/>
        <v>0000点</v>
      </c>
      <c r="BS51" s="32" t="b">
        <f t="shared" si="90"/>
        <v>0</v>
      </c>
      <c r="BT51" s="32" t="str">
        <f t="shared" si="91"/>
        <v xml:space="preserve"> 000点</v>
      </c>
      <c r="BU51" s="32" t="b">
        <f t="shared" si="92"/>
        <v>0</v>
      </c>
      <c r="BV51" s="32" t="str">
        <f t="shared" si="93"/>
        <v xml:space="preserve">  00点</v>
      </c>
      <c r="BW51" s="32" t="b">
        <f t="shared" si="63"/>
        <v>0</v>
      </c>
      <c r="BX51" s="32" t="b">
        <f t="shared" si="94"/>
        <v>0</v>
      </c>
      <c r="BY51" s="32" t="str">
        <f t="shared" si="95"/>
        <v>00種目を00入力00</v>
      </c>
      <c r="BZ51" s="32" t="b">
        <f t="shared" si="96"/>
        <v>0</v>
      </c>
      <c r="CA51" s="32" t="str">
        <f t="shared" si="97"/>
        <v>0種目を00入力00</v>
      </c>
      <c r="CB51" s="32" t="b">
        <f t="shared" si="98"/>
        <v>0</v>
      </c>
      <c r="CC51" s="32" t="str">
        <f t="shared" si="99"/>
        <v xml:space="preserve">  　00入力00</v>
      </c>
      <c r="CD51" s="32" t="b">
        <f t="shared" si="100"/>
        <v>0</v>
      </c>
      <c r="CE51" s="32" t="str">
        <f t="shared" si="101"/>
        <v>00種目を00</v>
      </c>
      <c r="CF51" s="32" t="b">
        <f t="shared" si="102"/>
        <v>0</v>
      </c>
      <c r="CG51" s="32" t="str">
        <f t="shared" si="103"/>
        <v xml:space="preserve"> 0種目を00</v>
      </c>
      <c r="CH51" s="32" t="b">
        <f t="shared" si="104"/>
        <v>0</v>
      </c>
      <c r="CI51" s="32" t="str">
        <f t="shared" si="105"/>
        <v xml:space="preserve"> 0種目を00</v>
      </c>
      <c r="CJ51" s="32" t="b">
        <f t="shared" si="106"/>
        <v>0</v>
      </c>
      <c r="CK51" s="32" t="str">
        <f t="shared" si="107"/>
        <v>0000点</v>
      </c>
      <c r="CL51" s="32" t="b">
        <f t="shared" si="108"/>
        <v>0</v>
      </c>
      <c r="CM51" s="32" t="str">
        <f t="shared" si="109"/>
        <v xml:space="preserve"> 000点</v>
      </c>
      <c r="CN51" s="32" t="b">
        <f t="shared" si="110"/>
        <v>0</v>
      </c>
      <c r="CO51" s="32" t="str">
        <f t="shared" si="111"/>
        <v xml:space="preserve">  00点</v>
      </c>
      <c r="CP51" s="32" t="b">
        <f t="shared" si="116"/>
        <v>0</v>
      </c>
      <c r="CQ51" s="32" t="str">
        <f t="shared" si="112"/>
        <v/>
      </c>
      <c r="CR51" s="32" t="str">
        <f t="shared" si="113"/>
        <v/>
      </c>
      <c r="CS51" s="32" t="str">
        <f t="shared" si="69"/>
        <v/>
      </c>
      <c r="CT51" s="32" t="str">
        <f t="shared" si="53"/>
        <v/>
      </c>
      <c r="CU51" s="32" t="str">
        <f t="shared" si="114"/>
        <v/>
      </c>
      <c r="CV51" s="32" t="str">
        <f t="shared" si="54"/>
        <v/>
      </c>
      <c r="CW51" s="32" t="str">
        <f t="shared" si="115"/>
        <v/>
      </c>
      <c r="CX51" s="32" t="str">
        <f t="shared" si="55"/>
        <v/>
      </c>
    </row>
    <row r="52" spans="1:102">
      <c r="A52" s="65">
        <v>37</v>
      </c>
      <c r="B52" s="74"/>
      <c r="C52" s="74"/>
      <c r="D52" s="74"/>
      <c r="E52" s="151"/>
      <c r="F52" s="72" t="e">
        <f>VLOOKUP(E52,データ!D:E,2,FALSE)</f>
        <v>#N/A</v>
      </c>
      <c r="G52" s="76"/>
      <c r="H52" s="75"/>
      <c r="I52" s="72" t="e">
        <f>VLOOKUP(H52,データ!J:K,2,FALSE)</f>
        <v>#N/A</v>
      </c>
      <c r="J52" s="75"/>
      <c r="K52" s="72" t="e">
        <f>VLOOKUP(J52,データ!G:H,2,FALSE)</f>
        <v>#N/A</v>
      </c>
      <c r="L52" s="167">
        <v>0</v>
      </c>
      <c r="M52" s="168">
        <v>0</v>
      </c>
      <c r="N52" s="55" t="str">
        <f t="shared" si="56"/>
        <v>種目を</v>
      </c>
      <c r="O52" s="169">
        <v>0</v>
      </c>
      <c r="P52" s="168">
        <v>0</v>
      </c>
      <c r="Q52" s="55" t="str">
        <f t="shared" si="57"/>
        <v>入力</v>
      </c>
      <c r="R52" s="170">
        <v>0</v>
      </c>
      <c r="S52" s="171">
        <v>0</v>
      </c>
      <c r="T52" s="72" t="e">
        <f t="shared" si="64"/>
        <v>#N/A</v>
      </c>
      <c r="U52" s="75"/>
      <c r="V52" s="72" t="e">
        <f>VLOOKUP(U52,データ!J:K,2,FALSE)</f>
        <v>#N/A</v>
      </c>
      <c r="W52" s="75"/>
      <c r="X52" s="72" t="e">
        <f>VLOOKUP(W52,データ!G:H,2,0)</f>
        <v>#N/A</v>
      </c>
      <c r="Y52" s="167">
        <v>0</v>
      </c>
      <c r="Z52" s="168">
        <v>0</v>
      </c>
      <c r="AA52" s="55" t="str">
        <f t="shared" si="48"/>
        <v>種目を</v>
      </c>
      <c r="AB52" s="169">
        <v>0</v>
      </c>
      <c r="AC52" s="168">
        <v>0</v>
      </c>
      <c r="AD52" s="55" t="str">
        <f t="shared" si="58"/>
        <v>入力</v>
      </c>
      <c r="AE52" s="170">
        <v>0</v>
      </c>
      <c r="AF52" s="171">
        <v>0</v>
      </c>
      <c r="AG52" s="72" t="e">
        <f t="shared" si="59"/>
        <v>#N/A</v>
      </c>
      <c r="AH52" s="50"/>
      <c r="AI52" s="73"/>
      <c r="AJ52" s="73"/>
      <c r="AK52" s="73"/>
      <c r="AL52" s="73">
        <f>COUNT($AM$16:AM52)</f>
        <v>0</v>
      </c>
      <c r="AM52" s="32" t="str">
        <f t="shared" si="70"/>
        <v/>
      </c>
      <c r="AN52" s="73">
        <f>COUNT($AO$16:AO52)</f>
        <v>0</v>
      </c>
      <c r="AO52" s="32" t="str">
        <f t="shared" si="60"/>
        <v/>
      </c>
      <c r="AP52" s="32" t="str">
        <f t="shared" si="65"/>
        <v/>
      </c>
      <c r="AQ52" s="32" t="str">
        <f t="shared" si="61"/>
        <v/>
      </c>
      <c r="AR52" s="32" t="str">
        <f t="shared" si="66"/>
        <v/>
      </c>
      <c r="AS52" s="32" t="str">
        <f t="shared" si="50"/>
        <v/>
      </c>
      <c r="AT52" s="32" t="str">
        <f t="shared" si="67"/>
        <v/>
      </c>
      <c r="AU52" s="32" t="str">
        <f>IF($H52="","",CONCATENATE(J52," ",VLOOKUP(I52,データ!$V$1:$W$15,2,FALSE)))</f>
        <v/>
      </c>
      <c r="AV52" s="32" t="str">
        <f t="shared" si="62"/>
        <v/>
      </c>
      <c r="AW52" s="32" t="str">
        <f t="shared" si="68"/>
        <v/>
      </c>
      <c r="AX52" s="32" t="str">
        <f>IF($U52="","",CONCATENATE(W52," ",VLOOKUP(V52,データ!$V$1:$W$15,2,FALSE)))</f>
        <v/>
      </c>
      <c r="AY52" s="32" t="str">
        <f t="shared" si="71"/>
        <v/>
      </c>
      <c r="AZ52" s="32" t="str">
        <f t="shared" si="72"/>
        <v/>
      </c>
      <c r="BA52" s="32" t="str">
        <f t="shared" si="73"/>
        <v/>
      </c>
      <c r="BC52" s="32" t="str">
        <f t="shared" si="74"/>
        <v/>
      </c>
      <c r="BD52" s="32" t="str">
        <f t="shared" si="75"/>
        <v/>
      </c>
      <c r="BE52" s="32" t="b">
        <f t="shared" si="76"/>
        <v>0</v>
      </c>
      <c r="BF52" s="32" t="str">
        <f t="shared" si="77"/>
        <v>00種目を00入力00</v>
      </c>
      <c r="BG52" s="32" t="b">
        <f t="shared" si="78"/>
        <v>0</v>
      </c>
      <c r="BH52" s="32" t="str">
        <f t="shared" si="79"/>
        <v>0種目を00入力00</v>
      </c>
      <c r="BI52" s="32" t="b">
        <f t="shared" si="80"/>
        <v>0</v>
      </c>
      <c r="BJ52" s="32" t="str">
        <f t="shared" si="81"/>
        <v xml:space="preserve">  　00入力00</v>
      </c>
      <c r="BK52" s="32" t="b">
        <f t="shared" si="82"/>
        <v>0</v>
      </c>
      <c r="BL52" s="32" t="str">
        <f t="shared" si="83"/>
        <v>00種目を00</v>
      </c>
      <c r="BM52" s="32" t="b">
        <f t="shared" si="84"/>
        <v>0</v>
      </c>
      <c r="BN52" s="32" t="str">
        <f t="shared" si="85"/>
        <v xml:space="preserve"> 0種目を00</v>
      </c>
      <c r="BO52" s="32" t="b">
        <f t="shared" si="86"/>
        <v>0</v>
      </c>
      <c r="BP52" s="32" t="str">
        <f t="shared" si="87"/>
        <v xml:space="preserve"> 0種目を00</v>
      </c>
      <c r="BQ52" s="32" t="b">
        <f t="shared" si="88"/>
        <v>0</v>
      </c>
      <c r="BR52" s="32" t="str">
        <f t="shared" si="89"/>
        <v>0000点</v>
      </c>
      <c r="BS52" s="32" t="b">
        <f t="shared" si="90"/>
        <v>0</v>
      </c>
      <c r="BT52" s="32" t="str">
        <f t="shared" si="91"/>
        <v xml:space="preserve"> 000点</v>
      </c>
      <c r="BU52" s="32" t="b">
        <f t="shared" si="92"/>
        <v>0</v>
      </c>
      <c r="BV52" s="32" t="str">
        <f t="shared" si="93"/>
        <v xml:space="preserve">  00点</v>
      </c>
      <c r="BW52" s="32" t="b">
        <f t="shared" si="63"/>
        <v>0</v>
      </c>
      <c r="BX52" s="32" t="b">
        <f t="shared" si="94"/>
        <v>0</v>
      </c>
      <c r="BY52" s="32" t="str">
        <f t="shared" si="95"/>
        <v>00種目を00入力00</v>
      </c>
      <c r="BZ52" s="32" t="b">
        <f t="shared" si="96"/>
        <v>0</v>
      </c>
      <c r="CA52" s="32" t="str">
        <f t="shared" si="97"/>
        <v>0種目を00入力00</v>
      </c>
      <c r="CB52" s="32" t="b">
        <f t="shared" si="98"/>
        <v>0</v>
      </c>
      <c r="CC52" s="32" t="str">
        <f t="shared" si="99"/>
        <v xml:space="preserve">  　00入力00</v>
      </c>
      <c r="CD52" s="32" t="b">
        <f t="shared" si="100"/>
        <v>0</v>
      </c>
      <c r="CE52" s="32" t="str">
        <f t="shared" si="101"/>
        <v>00種目を00</v>
      </c>
      <c r="CF52" s="32" t="b">
        <f t="shared" si="102"/>
        <v>0</v>
      </c>
      <c r="CG52" s="32" t="str">
        <f t="shared" si="103"/>
        <v xml:space="preserve"> 0種目を00</v>
      </c>
      <c r="CH52" s="32" t="b">
        <f t="shared" si="104"/>
        <v>0</v>
      </c>
      <c r="CI52" s="32" t="str">
        <f t="shared" si="105"/>
        <v xml:space="preserve"> 0種目を00</v>
      </c>
      <c r="CJ52" s="32" t="b">
        <f t="shared" si="106"/>
        <v>0</v>
      </c>
      <c r="CK52" s="32" t="str">
        <f t="shared" si="107"/>
        <v>0000点</v>
      </c>
      <c r="CL52" s="32" t="b">
        <f t="shared" si="108"/>
        <v>0</v>
      </c>
      <c r="CM52" s="32" t="str">
        <f t="shared" si="109"/>
        <v xml:space="preserve"> 000点</v>
      </c>
      <c r="CN52" s="32" t="b">
        <f t="shared" si="110"/>
        <v>0</v>
      </c>
      <c r="CO52" s="32" t="str">
        <f t="shared" si="111"/>
        <v xml:space="preserve">  00点</v>
      </c>
      <c r="CP52" s="32" t="b">
        <f t="shared" si="116"/>
        <v>0</v>
      </c>
      <c r="CQ52" s="32" t="str">
        <f t="shared" si="112"/>
        <v/>
      </c>
      <c r="CR52" s="32" t="str">
        <f t="shared" si="113"/>
        <v/>
      </c>
      <c r="CS52" s="32" t="str">
        <f t="shared" si="69"/>
        <v/>
      </c>
      <c r="CT52" s="32" t="str">
        <f t="shared" si="53"/>
        <v/>
      </c>
      <c r="CU52" s="32" t="str">
        <f t="shared" si="114"/>
        <v/>
      </c>
      <c r="CV52" s="32" t="str">
        <f t="shared" si="54"/>
        <v/>
      </c>
      <c r="CW52" s="32" t="str">
        <f t="shared" si="115"/>
        <v/>
      </c>
      <c r="CX52" s="32" t="str">
        <f t="shared" si="55"/>
        <v/>
      </c>
    </row>
    <row r="53" spans="1:102">
      <c r="A53" s="65">
        <v>38</v>
      </c>
      <c r="B53" s="74"/>
      <c r="C53" s="74"/>
      <c r="D53" s="74"/>
      <c r="E53" s="151"/>
      <c r="F53" s="72" t="e">
        <f>VLOOKUP(E53,データ!D:E,2,FALSE)</f>
        <v>#N/A</v>
      </c>
      <c r="G53" s="76"/>
      <c r="H53" s="75"/>
      <c r="I53" s="72" t="e">
        <f>VLOOKUP(H53,データ!J:K,2,FALSE)</f>
        <v>#N/A</v>
      </c>
      <c r="J53" s="75"/>
      <c r="K53" s="72" t="e">
        <f>VLOOKUP(J53,データ!G:H,2,FALSE)</f>
        <v>#N/A</v>
      </c>
      <c r="L53" s="167">
        <v>0</v>
      </c>
      <c r="M53" s="168">
        <v>0</v>
      </c>
      <c r="N53" s="55" t="str">
        <f t="shared" si="56"/>
        <v>種目を</v>
      </c>
      <c r="O53" s="169">
        <v>0</v>
      </c>
      <c r="P53" s="168">
        <v>0</v>
      </c>
      <c r="Q53" s="55" t="str">
        <f t="shared" si="57"/>
        <v>入力</v>
      </c>
      <c r="R53" s="170">
        <v>0</v>
      </c>
      <c r="S53" s="171">
        <v>0</v>
      </c>
      <c r="T53" s="72" t="e">
        <f t="shared" si="64"/>
        <v>#N/A</v>
      </c>
      <c r="U53" s="75"/>
      <c r="V53" s="72" t="e">
        <f>VLOOKUP(U53,データ!J:K,2,FALSE)</f>
        <v>#N/A</v>
      </c>
      <c r="W53" s="75"/>
      <c r="X53" s="72" t="e">
        <f>VLOOKUP(W53,データ!G:H,2,0)</f>
        <v>#N/A</v>
      </c>
      <c r="Y53" s="167">
        <v>0</v>
      </c>
      <c r="Z53" s="168">
        <v>0</v>
      </c>
      <c r="AA53" s="55" t="str">
        <f t="shared" si="48"/>
        <v>種目を</v>
      </c>
      <c r="AB53" s="169">
        <v>0</v>
      </c>
      <c r="AC53" s="168">
        <v>0</v>
      </c>
      <c r="AD53" s="55" t="str">
        <f t="shared" si="58"/>
        <v>入力</v>
      </c>
      <c r="AE53" s="170">
        <v>0</v>
      </c>
      <c r="AF53" s="171">
        <v>0</v>
      </c>
      <c r="AG53" s="72" t="e">
        <f t="shared" si="59"/>
        <v>#N/A</v>
      </c>
      <c r="AH53" s="50"/>
      <c r="AI53" s="73"/>
      <c r="AJ53" s="73"/>
      <c r="AK53" s="73"/>
      <c r="AL53" s="73">
        <f>COUNT($AM$16:AM53)</f>
        <v>0</v>
      </c>
      <c r="AM53" s="32" t="str">
        <f t="shared" si="70"/>
        <v/>
      </c>
      <c r="AN53" s="73">
        <f>COUNT($AO$16:AO53)</f>
        <v>0</v>
      </c>
      <c r="AO53" s="32" t="str">
        <f t="shared" si="60"/>
        <v/>
      </c>
      <c r="AP53" s="32" t="str">
        <f t="shared" si="65"/>
        <v/>
      </c>
      <c r="AQ53" s="32" t="str">
        <f t="shared" si="61"/>
        <v/>
      </c>
      <c r="AR53" s="32" t="str">
        <f t="shared" si="66"/>
        <v/>
      </c>
      <c r="AS53" s="32" t="str">
        <f t="shared" si="50"/>
        <v/>
      </c>
      <c r="AT53" s="32" t="str">
        <f t="shared" si="67"/>
        <v/>
      </c>
      <c r="AU53" s="32" t="str">
        <f>IF($H53="","",CONCATENATE(J53," ",VLOOKUP(I53,データ!$V$1:$W$15,2,FALSE)))</f>
        <v/>
      </c>
      <c r="AV53" s="32" t="str">
        <f t="shared" si="62"/>
        <v/>
      </c>
      <c r="AW53" s="32" t="str">
        <f t="shared" si="68"/>
        <v/>
      </c>
      <c r="AX53" s="32" t="str">
        <f>IF($U53="","",CONCATENATE(W53," ",VLOOKUP(V53,データ!$V$1:$W$15,2,FALSE)))</f>
        <v/>
      </c>
      <c r="AY53" s="32" t="str">
        <f t="shared" si="71"/>
        <v/>
      </c>
      <c r="AZ53" s="32" t="str">
        <f t="shared" si="72"/>
        <v/>
      </c>
      <c r="BA53" s="32" t="str">
        <f t="shared" si="73"/>
        <v/>
      </c>
      <c r="BC53" s="32" t="str">
        <f t="shared" si="74"/>
        <v/>
      </c>
      <c r="BD53" s="32" t="str">
        <f t="shared" si="75"/>
        <v/>
      </c>
      <c r="BE53" s="32" t="b">
        <f t="shared" si="76"/>
        <v>0</v>
      </c>
      <c r="BF53" s="32" t="str">
        <f t="shared" si="77"/>
        <v>00種目を00入力00</v>
      </c>
      <c r="BG53" s="32" t="b">
        <f t="shared" si="78"/>
        <v>0</v>
      </c>
      <c r="BH53" s="32" t="str">
        <f t="shared" si="79"/>
        <v>0種目を00入力00</v>
      </c>
      <c r="BI53" s="32" t="b">
        <f t="shared" si="80"/>
        <v>0</v>
      </c>
      <c r="BJ53" s="32" t="str">
        <f t="shared" si="81"/>
        <v xml:space="preserve">  　00入力00</v>
      </c>
      <c r="BK53" s="32" t="b">
        <f t="shared" si="82"/>
        <v>0</v>
      </c>
      <c r="BL53" s="32" t="str">
        <f t="shared" si="83"/>
        <v>00種目を00</v>
      </c>
      <c r="BM53" s="32" t="b">
        <f t="shared" si="84"/>
        <v>0</v>
      </c>
      <c r="BN53" s="32" t="str">
        <f t="shared" si="85"/>
        <v xml:space="preserve"> 0種目を00</v>
      </c>
      <c r="BO53" s="32" t="b">
        <f t="shared" si="86"/>
        <v>0</v>
      </c>
      <c r="BP53" s="32" t="str">
        <f t="shared" si="87"/>
        <v xml:space="preserve"> 0種目を00</v>
      </c>
      <c r="BQ53" s="32" t="b">
        <f t="shared" si="88"/>
        <v>0</v>
      </c>
      <c r="BR53" s="32" t="str">
        <f t="shared" si="89"/>
        <v>0000点</v>
      </c>
      <c r="BS53" s="32" t="b">
        <f t="shared" si="90"/>
        <v>0</v>
      </c>
      <c r="BT53" s="32" t="str">
        <f t="shared" si="91"/>
        <v xml:space="preserve"> 000点</v>
      </c>
      <c r="BU53" s="32" t="b">
        <f t="shared" si="92"/>
        <v>0</v>
      </c>
      <c r="BV53" s="32" t="str">
        <f t="shared" si="93"/>
        <v xml:space="preserve">  00点</v>
      </c>
      <c r="BW53" s="32" t="b">
        <f t="shared" si="63"/>
        <v>0</v>
      </c>
      <c r="BX53" s="32" t="b">
        <f t="shared" si="94"/>
        <v>0</v>
      </c>
      <c r="BY53" s="32" t="str">
        <f t="shared" si="95"/>
        <v>00種目を00入力00</v>
      </c>
      <c r="BZ53" s="32" t="b">
        <f t="shared" si="96"/>
        <v>0</v>
      </c>
      <c r="CA53" s="32" t="str">
        <f t="shared" si="97"/>
        <v>0種目を00入力00</v>
      </c>
      <c r="CB53" s="32" t="b">
        <f t="shared" si="98"/>
        <v>0</v>
      </c>
      <c r="CC53" s="32" t="str">
        <f t="shared" si="99"/>
        <v xml:space="preserve">  　00入力00</v>
      </c>
      <c r="CD53" s="32" t="b">
        <f t="shared" si="100"/>
        <v>0</v>
      </c>
      <c r="CE53" s="32" t="str">
        <f t="shared" si="101"/>
        <v>00種目を00</v>
      </c>
      <c r="CF53" s="32" t="b">
        <f t="shared" si="102"/>
        <v>0</v>
      </c>
      <c r="CG53" s="32" t="str">
        <f t="shared" si="103"/>
        <v xml:space="preserve"> 0種目を00</v>
      </c>
      <c r="CH53" s="32" t="b">
        <f t="shared" si="104"/>
        <v>0</v>
      </c>
      <c r="CI53" s="32" t="str">
        <f t="shared" si="105"/>
        <v xml:space="preserve"> 0種目を00</v>
      </c>
      <c r="CJ53" s="32" t="b">
        <f t="shared" si="106"/>
        <v>0</v>
      </c>
      <c r="CK53" s="32" t="str">
        <f t="shared" si="107"/>
        <v>0000点</v>
      </c>
      <c r="CL53" s="32" t="b">
        <f t="shared" si="108"/>
        <v>0</v>
      </c>
      <c r="CM53" s="32" t="str">
        <f t="shared" si="109"/>
        <v xml:space="preserve"> 000点</v>
      </c>
      <c r="CN53" s="32" t="b">
        <f t="shared" si="110"/>
        <v>0</v>
      </c>
      <c r="CO53" s="32" t="str">
        <f t="shared" si="111"/>
        <v xml:space="preserve">  00点</v>
      </c>
      <c r="CP53" s="32" t="b">
        <f t="shared" si="116"/>
        <v>0</v>
      </c>
      <c r="CQ53" s="32" t="str">
        <f t="shared" si="112"/>
        <v/>
      </c>
      <c r="CR53" s="32" t="str">
        <f t="shared" si="113"/>
        <v/>
      </c>
      <c r="CS53" s="32" t="str">
        <f t="shared" si="69"/>
        <v/>
      </c>
      <c r="CT53" s="32" t="str">
        <f t="shared" si="53"/>
        <v/>
      </c>
      <c r="CU53" s="32" t="str">
        <f t="shared" si="114"/>
        <v/>
      </c>
      <c r="CV53" s="32" t="str">
        <f t="shared" si="54"/>
        <v/>
      </c>
      <c r="CW53" s="32" t="str">
        <f t="shared" si="115"/>
        <v/>
      </c>
      <c r="CX53" s="32" t="str">
        <f t="shared" si="55"/>
        <v/>
      </c>
    </row>
    <row r="54" spans="1:102">
      <c r="A54" s="65">
        <v>39</v>
      </c>
      <c r="B54" s="74"/>
      <c r="C54" s="74"/>
      <c r="D54" s="74"/>
      <c r="E54" s="151"/>
      <c r="F54" s="72" t="e">
        <f>VLOOKUP(E54,データ!D:E,2,FALSE)</f>
        <v>#N/A</v>
      </c>
      <c r="G54" s="76"/>
      <c r="H54" s="75"/>
      <c r="I54" s="72" t="e">
        <f>VLOOKUP(H54,データ!J:K,2,FALSE)</f>
        <v>#N/A</v>
      </c>
      <c r="J54" s="75"/>
      <c r="K54" s="72" t="e">
        <f>VLOOKUP(J54,データ!G:H,2,FALSE)</f>
        <v>#N/A</v>
      </c>
      <c r="L54" s="167">
        <v>0</v>
      </c>
      <c r="M54" s="168">
        <v>0</v>
      </c>
      <c r="N54" s="55" t="str">
        <f t="shared" si="56"/>
        <v>種目を</v>
      </c>
      <c r="O54" s="169">
        <v>0</v>
      </c>
      <c r="P54" s="168">
        <v>0</v>
      </c>
      <c r="Q54" s="55" t="str">
        <f t="shared" si="57"/>
        <v>入力</v>
      </c>
      <c r="R54" s="170">
        <v>0</v>
      </c>
      <c r="S54" s="171">
        <v>0</v>
      </c>
      <c r="T54" s="72" t="e">
        <f t="shared" si="64"/>
        <v>#N/A</v>
      </c>
      <c r="U54" s="75"/>
      <c r="V54" s="72" t="e">
        <f>VLOOKUP(U54,データ!J:K,2,FALSE)</f>
        <v>#N/A</v>
      </c>
      <c r="W54" s="75"/>
      <c r="X54" s="72" t="e">
        <f>VLOOKUP(W54,データ!G:H,2,0)</f>
        <v>#N/A</v>
      </c>
      <c r="Y54" s="167">
        <v>0</v>
      </c>
      <c r="Z54" s="168">
        <v>0</v>
      </c>
      <c r="AA54" s="55" t="str">
        <f t="shared" si="48"/>
        <v>種目を</v>
      </c>
      <c r="AB54" s="169">
        <v>0</v>
      </c>
      <c r="AC54" s="168">
        <v>0</v>
      </c>
      <c r="AD54" s="55" t="str">
        <f t="shared" si="58"/>
        <v>入力</v>
      </c>
      <c r="AE54" s="170">
        <v>0</v>
      </c>
      <c r="AF54" s="171">
        <v>0</v>
      </c>
      <c r="AG54" s="72" t="e">
        <f t="shared" si="59"/>
        <v>#N/A</v>
      </c>
      <c r="AH54" s="50"/>
      <c r="AI54" s="73"/>
      <c r="AJ54" s="73"/>
      <c r="AK54" s="73"/>
      <c r="AL54" s="73">
        <f>COUNT($AM$16:AM54)</f>
        <v>0</v>
      </c>
      <c r="AM54" s="32" t="str">
        <f t="shared" si="70"/>
        <v/>
      </c>
      <c r="AN54" s="73">
        <f>COUNT($AO$16:AO54)</f>
        <v>0</v>
      </c>
      <c r="AO54" s="32" t="str">
        <f t="shared" si="60"/>
        <v/>
      </c>
      <c r="AP54" s="32" t="str">
        <f t="shared" si="65"/>
        <v/>
      </c>
      <c r="AQ54" s="32" t="str">
        <f t="shared" si="61"/>
        <v/>
      </c>
      <c r="AR54" s="32" t="str">
        <f t="shared" si="66"/>
        <v/>
      </c>
      <c r="AS54" s="32" t="str">
        <f t="shared" si="50"/>
        <v/>
      </c>
      <c r="AT54" s="32" t="str">
        <f t="shared" si="67"/>
        <v/>
      </c>
      <c r="AU54" s="32" t="str">
        <f>IF($H54="","",CONCATENATE(J54," ",VLOOKUP(I54,データ!$V$1:$W$15,2,FALSE)))</f>
        <v/>
      </c>
      <c r="AV54" s="32" t="str">
        <f t="shared" si="62"/>
        <v/>
      </c>
      <c r="AW54" s="32" t="str">
        <f t="shared" si="68"/>
        <v/>
      </c>
      <c r="AX54" s="32" t="str">
        <f>IF($U54="","",CONCATENATE(W54," ",VLOOKUP(V54,データ!$V$1:$W$15,2,FALSE)))</f>
        <v/>
      </c>
      <c r="AY54" s="32" t="str">
        <f t="shared" si="71"/>
        <v/>
      </c>
      <c r="AZ54" s="32" t="str">
        <f t="shared" si="72"/>
        <v/>
      </c>
      <c r="BA54" s="32" t="str">
        <f t="shared" si="73"/>
        <v/>
      </c>
      <c r="BC54" s="32" t="str">
        <f t="shared" si="74"/>
        <v/>
      </c>
      <c r="BD54" s="32" t="str">
        <f t="shared" si="75"/>
        <v/>
      </c>
      <c r="BE54" s="32" t="b">
        <f t="shared" si="76"/>
        <v>0</v>
      </c>
      <c r="BF54" s="32" t="str">
        <f t="shared" si="77"/>
        <v>00種目を00入力00</v>
      </c>
      <c r="BG54" s="32" t="b">
        <f t="shared" si="78"/>
        <v>0</v>
      </c>
      <c r="BH54" s="32" t="str">
        <f t="shared" si="79"/>
        <v>0種目を00入力00</v>
      </c>
      <c r="BI54" s="32" t="b">
        <f t="shared" si="80"/>
        <v>0</v>
      </c>
      <c r="BJ54" s="32" t="str">
        <f t="shared" si="81"/>
        <v xml:space="preserve">  　00入力00</v>
      </c>
      <c r="BK54" s="32" t="b">
        <f t="shared" si="82"/>
        <v>0</v>
      </c>
      <c r="BL54" s="32" t="str">
        <f t="shared" si="83"/>
        <v>00種目を00</v>
      </c>
      <c r="BM54" s="32" t="b">
        <f t="shared" si="84"/>
        <v>0</v>
      </c>
      <c r="BN54" s="32" t="str">
        <f t="shared" si="85"/>
        <v xml:space="preserve"> 0種目を00</v>
      </c>
      <c r="BO54" s="32" t="b">
        <f t="shared" si="86"/>
        <v>0</v>
      </c>
      <c r="BP54" s="32" t="str">
        <f t="shared" si="87"/>
        <v xml:space="preserve"> 0種目を00</v>
      </c>
      <c r="BQ54" s="32" t="b">
        <f t="shared" si="88"/>
        <v>0</v>
      </c>
      <c r="BR54" s="32" t="str">
        <f t="shared" si="89"/>
        <v>0000点</v>
      </c>
      <c r="BS54" s="32" t="b">
        <f t="shared" si="90"/>
        <v>0</v>
      </c>
      <c r="BT54" s="32" t="str">
        <f t="shared" si="91"/>
        <v xml:space="preserve"> 000点</v>
      </c>
      <c r="BU54" s="32" t="b">
        <f t="shared" si="92"/>
        <v>0</v>
      </c>
      <c r="BV54" s="32" t="str">
        <f t="shared" si="93"/>
        <v xml:space="preserve">  00点</v>
      </c>
      <c r="BW54" s="32" t="b">
        <f t="shared" si="63"/>
        <v>0</v>
      </c>
      <c r="BX54" s="32" t="b">
        <f t="shared" si="94"/>
        <v>0</v>
      </c>
      <c r="BY54" s="32" t="str">
        <f t="shared" si="95"/>
        <v>00種目を00入力00</v>
      </c>
      <c r="BZ54" s="32" t="b">
        <f t="shared" si="96"/>
        <v>0</v>
      </c>
      <c r="CA54" s="32" t="str">
        <f t="shared" si="97"/>
        <v>0種目を00入力00</v>
      </c>
      <c r="CB54" s="32" t="b">
        <f t="shared" si="98"/>
        <v>0</v>
      </c>
      <c r="CC54" s="32" t="str">
        <f t="shared" si="99"/>
        <v xml:space="preserve">  　00入力00</v>
      </c>
      <c r="CD54" s="32" t="b">
        <f t="shared" si="100"/>
        <v>0</v>
      </c>
      <c r="CE54" s="32" t="str">
        <f t="shared" si="101"/>
        <v>00種目を00</v>
      </c>
      <c r="CF54" s="32" t="b">
        <f t="shared" si="102"/>
        <v>0</v>
      </c>
      <c r="CG54" s="32" t="str">
        <f t="shared" si="103"/>
        <v xml:space="preserve"> 0種目を00</v>
      </c>
      <c r="CH54" s="32" t="b">
        <f t="shared" si="104"/>
        <v>0</v>
      </c>
      <c r="CI54" s="32" t="str">
        <f t="shared" si="105"/>
        <v xml:space="preserve"> 0種目を00</v>
      </c>
      <c r="CJ54" s="32" t="b">
        <f t="shared" si="106"/>
        <v>0</v>
      </c>
      <c r="CK54" s="32" t="str">
        <f t="shared" si="107"/>
        <v>0000点</v>
      </c>
      <c r="CL54" s="32" t="b">
        <f t="shared" si="108"/>
        <v>0</v>
      </c>
      <c r="CM54" s="32" t="str">
        <f t="shared" si="109"/>
        <v xml:space="preserve"> 000点</v>
      </c>
      <c r="CN54" s="32" t="b">
        <f t="shared" si="110"/>
        <v>0</v>
      </c>
      <c r="CO54" s="32" t="str">
        <f t="shared" si="111"/>
        <v xml:space="preserve">  00点</v>
      </c>
      <c r="CP54" s="32" t="b">
        <f t="shared" si="116"/>
        <v>0</v>
      </c>
      <c r="CQ54" s="32" t="str">
        <f t="shared" si="112"/>
        <v/>
      </c>
      <c r="CR54" s="32" t="str">
        <f t="shared" si="113"/>
        <v/>
      </c>
      <c r="CS54" s="32" t="str">
        <f t="shared" si="69"/>
        <v/>
      </c>
      <c r="CT54" s="32" t="str">
        <f t="shared" si="53"/>
        <v/>
      </c>
      <c r="CU54" s="32" t="str">
        <f t="shared" si="114"/>
        <v/>
      </c>
      <c r="CV54" s="32" t="str">
        <f t="shared" si="54"/>
        <v/>
      </c>
      <c r="CW54" s="32" t="str">
        <f t="shared" si="115"/>
        <v/>
      </c>
      <c r="CX54" s="32" t="str">
        <f t="shared" si="55"/>
        <v/>
      </c>
    </row>
    <row r="55" spans="1:102">
      <c r="A55" s="65">
        <v>40</v>
      </c>
      <c r="B55" s="74"/>
      <c r="C55" s="74"/>
      <c r="D55" s="74"/>
      <c r="E55" s="151"/>
      <c r="F55" s="72" t="e">
        <f>VLOOKUP(E55,データ!D:E,2,FALSE)</f>
        <v>#N/A</v>
      </c>
      <c r="G55" s="76"/>
      <c r="H55" s="75"/>
      <c r="I55" s="72" t="e">
        <f>VLOOKUP(H55,データ!J:K,2,FALSE)</f>
        <v>#N/A</v>
      </c>
      <c r="J55" s="75"/>
      <c r="K55" s="72" t="e">
        <f>VLOOKUP(J55,データ!G:H,2,FALSE)</f>
        <v>#N/A</v>
      </c>
      <c r="L55" s="167">
        <v>0</v>
      </c>
      <c r="M55" s="168">
        <v>0</v>
      </c>
      <c r="N55" s="55" t="str">
        <f t="shared" si="56"/>
        <v>種目を</v>
      </c>
      <c r="O55" s="169">
        <v>0</v>
      </c>
      <c r="P55" s="168">
        <v>0</v>
      </c>
      <c r="Q55" s="55" t="str">
        <f t="shared" si="57"/>
        <v>入力</v>
      </c>
      <c r="R55" s="170">
        <v>0</v>
      </c>
      <c r="S55" s="171">
        <v>0</v>
      </c>
      <c r="T55" s="72" t="e">
        <f t="shared" si="64"/>
        <v>#N/A</v>
      </c>
      <c r="U55" s="75"/>
      <c r="V55" s="72" t="e">
        <f>VLOOKUP(U55,データ!J:K,2,FALSE)</f>
        <v>#N/A</v>
      </c>
      <c r="W55" s="75"/>
      <c r="X55" s="72" t="e">
        <f>VLOOKUP(W55,データ!G:H,2,0)</f>
        <v>#N/A</v>
      </c>
      <c r="Y55" s="167">
        <v>0</v>
      </c>
      <c r="Z55" s="168">
        <v>0</v>
      </c>
      <c r="AA55" s="55" t="str">
        <f t="shared" si="48"/>
        <v>種目を</v>
      </c>
      <c r="AB55" s="169">
        <v>0</v>
      </c>
      <c r="AC55" s="168">
        <v>0</v>
      </c>
      <c r="AD55" s="55" t="str">
        <f t="shared" si="58"/>
        <v>入力</v>
      </c>
      <c r="AE55" s="170">
        <v>0</v>
      </c>
      <c r="AF55" s="171">
        <v>0</v>
      </c>
      <c r="AG55" s="72" t="e">
        <f t="shared" si="59"/>
        <v>#N/A</v>
      </c>
      <c r="AH55" s="50"/>
      <c r="AI55" s="73"/>
      <c r="AJ55" s="73"/>
      <c r="AK55" s="73"/>
      <c r="AL55" s="73">
        <f>COUNT($AM$16:AM55)</f>
        <v>0</v>
      </c>
      <c r="AM55" s="32" t="str">
        <f t="shared" si="70"/>
        <v/>
      </c>
      <c r="AN55" s="73">
        <f>COUNT($AO$16:AO55)</f>
        <v>0</v>
      </c>
      <c r="AO55" s="32" t="str">
        <f t="shared" si="60"/>
        <v/>
      </c>
      <c r="AP55" s="32" t="str">
        <f t="shared" si="65"/>
        <v/>
      </c>
      <c r="AQ55" s="32" t="str">
        <f t="shared" si="61"/>
        <v/>
      </c>
      <c r="AR55" s="32" t="str">
        <f t="shared" si="66"/>
        <v/>
      </c>
      <c r="AS55" s="32" t="str">
        <f t="shared" si="50"/>
        <v/>
      </c>
      <c r="AT55" s="32" t="str">
        <f t="shared" si="67"/>
        <v/>
      </c>
      <c r="AU55" s="32" t="str">
        <f>IF($H55="","",CONCATENATE(J55," ",VLOOKUP(I55,データ!$V$1:$W$15,2,FALSE)))</f>
        <v/>
      </c>
      <c r="AV55" s="32" t="str">
        <f t="shared" si="62"/>
        <v/>
      </c>
      <c r="AW55" s="32" t="str">
        <f t="shared" si="68"/>
        <v/>
      </c>
      <c r="AX55" s="32" t="str">
        <f>IF($U55="","",CONCATENATE(W55," ",VLOOKUP(V55,データ!$V$1:$W$15,2,FALSE)))</f>
        <v/>
      </c>
      <c r="AY55" s="32" t="str">
        <f t="shared" si="71"/>
        <v/>
      </c>
      <c r="AZ55" s="32" t="str">
        <f t="shared" si="72"/>
        <v/>
      </c>
      <c r="BA55" s="32" t="str">
        <f t="shared" si="73"/>
        <v/>
      </c>
      <c r="BC55" s="32" t="str">
        <f t="shared" si="74"/>
        <v/>
      </c>
      <c r="BD55" s="32" t="str">
        <f t="shared" si="75"/>
        <v/>
      </c>
      <c r="BE55" s="32" t="b">
        <f t="shared" si="76"/>
        <v>0</v>
      </c>
      <c r="BF55" s="32" t="str">
        <f t="shared" si="77"/>
        <v>00種目を00入力00</v>
      </c>
      <c r="BG55" s="32" t="b">
        <f t="shared" si="78"/>
        <v>0</v>
      </c>
      <c r="BH55" s="32" t="str">
        <f t="shared" si="79"/>
        <v>0種目を00入力00</v>
      </c>
      <c r="BI55" s="32" t="b">
        <f t="shared" si="80"/>
        <v>0</v>
      </c>
      <c r="BJ55" s="32" t="str">
        <f t="shared" si="81"/>
        <v xml:space="preserve">  　00入力00</v>
      </c>
      <c r="BK55" s="32" t="b">
        <f t="shared" si="82"/>
        <v>0</v>
      </c>
      <c r="BL55" s="32" t="str">
        <f t="shared" si="83"/>
        <v>00種目を00</v>
      </c>
      <c r="BM55" s="32" t="b">
        <f t="shared" si="84"/>
        <v>0</v>
      </c>
      <c r="BN55" s="32" t="str">
        <f t="shared" si="85"/>
        <v xml:space="preserve"> 0種目を00</v>
      </c>
      <c r="BO55" s="32" t="b">
        <f t="shared" si="86"/>
        <v>0</v>
      </c>
      <c r="BP55" s="32" t="str">
        <f t="shared" si="87"/>
        <v xml:space="preserve"> 0種目を00</v>
      </c>
      <c r="BQ55" s="32" t="b">
        <f t="shared" si="88"/>
        <v>0</v>
      </c>
      <c r="BR55" s="32" t="str">
        <f t="shared" si="89"/>
        <v>0000点</v>
      </c>
      <c r="BS55" s="32" t="b">
        <f t="shared" si="90"/>
        <v>0</v>
      </c>
      <c r="BT55" s="32" t="str">
        <f t="shared" si="91"/>
        <v xml:space="preserve"> 000点</v>
      </c>
      <c r="BU55" s="32" t="b">
        <f t="shared" si="92"/>
        <v>0</v>
      </c>
      <c r="BV55" s="32" t="str">
        <f t="shared" si="93"/>
        <v xml:space="preserve">  00点</v>
      </c>
      <c r="BW55" s="32" t="b">
        <f t="shared" si="63"/>
        <v>0</v>
      </c>
      <c r="BX55" s="32" t="b">
        <f t="shared" si="94"/>
        <v>0</v>
      </c>
      <c r="BY55" s="32" t="str">
        <f t="shared" si="95"/>
        <v>00種目を00入力00</v>
      </c>
      <c r="BZ55" s="32" t="b">
        <f t="shared" si="96"/>
        <v>0</v>
      </c>
      <c r="CA55" s="32" t="str">
        <f t="shared" si="97"/>
        <v>0種目を00入力00</v>
      </c>
      <c r="CB55" s="32" t="b">
        <f t="shared" si="98"/>
        <v>0</v>
      </c>
      <c r="CC55" s="32" t="str">
        <f t="shared" si="99"/>
        <v xml:space="preserve">  　00入力00</v>
      </c>
      <c r="CD55" s="32" t="b">
        <f t="shared" si="100"/>
        <v>0</v>
      </c>
      <c r="CE55" s="32" t="str">
        <f t="shared" si="101"/>
        <v>00種目を00</v>
      </c>
      <c r="CF55" s="32" t="b">
        <f t="shared" si="102"/>
        <v>0</v>
      </c>
      <c r="CG55" s="32" t="str">
        <f t="shared" si="103"/>
        <v xml:space="preserve"> 0種目を00</v>
      </c>
      <c r="CH55" s="32" t="b">
        <f t="shared" si="104"/>
        <v>0</v>
      </c>
      <c r="CI55" s="32" t="str">
        <f t="shared" si="105"/>
        <v xml:space="preserve"> 0種目を00</v>
      </c>
      <c r="CJ55" s="32" t="b">
        <f t="shared" si="106"/>
        <v>0</v>
      </c>
      <c r="CK55" s="32" t="str">
        <f t="shared" si="107"/>
        <v>0000点</v>
      </c>
      <c r="CL55" s="32" t="b">
        <f t="shared" si="108"/>
        <v>0</v>
      </c>
      <c r="CM55" s="32" t="str">
        <f t="shared" si="109"/>
        <v xml:space="preserve"> 000点</v>
      </c>
      <c r="CN55" s="32" t="b">
        <f t="shared" si="110"/>
        <v>0</v>
      </c>
      <c r="CO55" s="32" t="str">
        <f t="shared" si="111"/>
        <v xml:space="preserve">  00点</v>
      </c>
      <c r="CP55" s="32" t="b">
        <f t="shared" si="116"/>
        <v>0</v>
      </c>
      <c r="CQ55" s="32" t="str">
        <f t="shared" si="112"/>
        <v/>
      </c>
      <c r="CR55" s="32" t="str">
        <f t="shared" si="113"/>
        <v/>
      </c>
      <c r="CS55" s="32" t="str">
        <f t="shared" si="69"/>
        <v/>
      </c>
      <c r="CT55" s="32" t="str">
        <f t="shared" si="53"/>
        <v/>
      </c>
      <c r="CU55" s="32" t="str">
        <f t="shared" si="114"/>
        <v/>
      </c>
      <c r="CV55" s="32" t="str">
        <f t="shared" si="54"/>
        <v/>
      </c>
      <c r="CW55" s="32" t="str">
        <f t="shared" si="115"/>
        <v/>
      </c>
      <c r="CX55" s="32" t="str">
        <f t="shared" si="55"/>
        <v/>
      </c>
    </row>
    <row r="56" spans="1:102">
      <c r="A56" s="65">
        <v>41</v>
      </c>
      <c r="B56" s="74"/>
      <c r="C56" s="74"/>
      <c r="D56" s="74"/>
      <c r="E56" s="151"/>
      <c r="F56" s="72" t="e">
        <f>VLOOKUP(E56,データ!D:E,2,FALSE)</f>
        <v>#N/A</v>
      </c>
      <c r="G56" s="76"/>
      <c r="H56" s="75"/>
      <c r="I56" s="72" t="e">
        <f>VLOOKUP(H56,データ!J:K,2,FALSE)</f>
        <v>#N/A</v>
      </c>
      <c r="J56" s="75"/>
      <c r="K56" s="72" t="e">
        <f>VLOOKUP(J56,データ!G:H,2,FALSE)</f>
        <v>#N/A</v>
      </c>
      <c r="L56" s="167">
        <v>0</v>
      </c>
      <c r="M56" s="168">
        <v>0</v>
      </c>
      <c r="N56" s="55" t="str">
        <f t="shared" si="56"/>
        <v>種目を</v>
      </c>
      <c r="O56" s="169">
        <v>0</v>
      </c>
      <c r="P56" s="168">
        <v>0</v>
      </c>
      <c r="Q56" s="55" t="str">
        <f t="shared" si="57"/>
        <v>入力</v>
      </c>
      <c r="R56" s="170">
        <v>0</v>
      </c>
      <c r="S56" s="171">
        <v>0</v>
      </c>
      <c r="T56" s="72" t="e">
        <f t="shared" si="64"/>
        <v>#N/A</v>
      </c>
      <c r="U56" s="75"/>
      <c r="V56" s="72" t="e">
        <f>VLOOKUP(U56,データ!J:K,2,FALSE)</f>
        <v>#N/A</v>
      </c>
      <c r="W56" s="75"/>
      <c r="X56" s="72" t="e">
        <f>VLOOKUP(W56,データ!G:H,2,0)</f>
        <v>#N/A</v>
      </c>
      <c r="Y56" s="167">
        <v>0</v>
      </c>
      <c r="Z56" s="168">
        <v>0</v>
      </c>
      <c r="AA56" s="55" t="str">
        <f t="shared" si="48"/>
        <v>種目を</v>
      </c>
      <c r="AB56" s="169">
        <v>0</v>
      </c>
      <c r="AC56" s="168">
        <v>0</v>
      </c>
      <c r="AD56" s="55" t="str">
        <f t="shared" si="58"/>
        <v>入力</v>
      </c>
      <c r="AE56" s="170">
        <v>0</v>
      </c>
      <c r="AF56" s="171">
        <v>0</v>
      </c>
      <c r="AG56" s="72" t="e">
        <f t="shared" si="59"/>
        <v>#N/A</v>
      </c>
      <c r="AH56" s="50"/>
      <c r="AI56" s="73"/>
      <c r="AJ56" s="73"/>
      <c r="AK56" s="73"/>
      <c r="AL56" s="73">
        <f>COUNT($AM$16:AM56)</f>
        <v>0</v>
      </c>
      <c r="AM56" s="32" t="str">
        <f t="shared" si="70"/>
        <v/>
      </c>
      <c r="AN56" s="73">
        <f>COUNT($AO$16:AO56)</f>
        <v>0</v>
      </c>
      <c r="AO56" s="32" t="str">
        <f t="shared" si="60"/>
        <v/>
      </c>
      <c r="AP56" s="32" t="str">
        <f t="shared" si="65"/>
        <v/>
      </c>
      <c r="AQ56" s="32" t="str">
        <f t="shared" si="61"/>
        <v/>
      </c>
      <c r="AR56" s="32" t="str">
        <f t="shared" si="66"/>
        <v/>
      </c>
      <c r="AS56" s="32" t="str">
        <f t="shared" si="50"/>
        <v/>
      </c>
      <c r="AT56" s="32" t="str">
        <f t="shared" si="67"/>
        <v/>
      </c>
      <c r="AU56" s="32" t="str">
        <f>IF($H56="","",CONCATENATE(J56," ",VLOOKUP(I56,データ!$V$1:$W$15,2,FALSE)))</f>
        <v/>
      </c>
      <c r="AV56" s="32" t="str">
        <f t="shared" si="62"/>
        <v/>
      </c>
      <c r="AW56" s="32" t="str">
        <f t="shared" si="68"/>
        <v/>
      </c>
      <c r="AX56" s="32" t="str">
        <f>IF($U56="","",CONCATENATE(W56," ",VLOOKUP(V56,データ!$V$1:$W$15,2,FALSE)))</f>
        <v/>
      </c>
      <c r="AY56" s="32" t="str">
        <f t="shared" si="71"/>
        <v/>
      </c>
      <c r="AZ56" s="32" t="str">
        <f t="shared" si="72"/>
        <v/>
      </c>
      <c r="BA56" s="32" t="str">
        <f t="shared" si="73"/>
        <v/>
      </c>
      <c r="BC56" s="32" t="str">
        <f t="shared" si="74"/>
        <v/>
      </c>
      <c r="BD56" s="32" t="str">
        <f t="shared" si="75"/>
        <v/>
      </c>
      <c r="BE56" s="32" t="b">
        <f t="shared" si="76"/>
        <v>0</v>
      </c>
      <c r="BF56" s="32" t="str">
        <f t="shared" si="77"/>
        <v>00種目を00入力00</v>
      </c>
      <c r="BG56" s="32" t="b">
        <f t="shared" si="78"/>
        <v>0</v>
      </c>
      <c r="BH56" s="32" t="str">
        <f t="shared" si="79"/>
        <v>0種目を00入力00</v>
      </c>
      <c r="BI56" s="32" t="b">
        <f t="shared" si="80"/>
        <v>0</v>
      </c>
      <c r="BJ56" s="32" t="str">
        <f t="shared" si="81"/>
        <v xml:space="preserve">  　00入力00</v>
      </c>
      <c r="BK56" s="32" t="b">
        <f t="shared" si="82"/>
        <v>0</v>
      </c>
      <c r="BL56" s="32" t="str">
        <f t="shared" si="83"/>
        <v>00種目を00</v>
      </c>
      <c r="BM56" s="32" t="b">
        <f t="shared" si="84"/>
        <v>0</v>
      </c>
      <c r="BN56" s="32" t="str">
        <f t="shared" si="85"/>
        <v xml:space="preserve"> 0種目を00</v>
      </c>
      <c r="BO56" s="32" t="b">
        <f t="shared" si="86"/>
        <v>0</v>
      </c>
      <c r="BP56" s="32" t="str">
        <f t="shared" si="87"/>
        <v xml:space="preserve"> 0種目を00</v>
      </c>
      <c r="BQ56" s="32" t="b">
        <f t="shared" si="88"/>
        <v>0</v>
      </c>
      <c r="BR56" s="32" t="str">
        <f t="shared" si="89"/>
        <v>0000点</v>
      </c>
      <c r="BS56" s="32" t="b">
        <f t="shared" si="90"/>
        <v>0</v>
      </c>
      <c r="BT56" s="32" t="str">
        <f t="shared" si="91"/>
        <v xml:space="preserve"> 000点</v>
      </c>
      <c r="BU56" s="32" t="b">
        <f t="shared" si="92"/>
        <v>0</v>
      </c>
      <c r="BV56" s="32" t="str">
        <f t="shared" si="93"/>
        <v xml:space="preserve">  00点</v>
      </c>
      <c r="BW56" s="32" t="b">
        <f t="shared" si="63"/>
        <v>0</v>
      </c>
      <c r="BX56" s="32" t="b">
        <f t="shared" si="94"/>
        <v>0</v>
      </c>
      <c r="BY56" s="32" t="str">
        <f t="shared" si="95"/>
        <v>00種目を00入力00</v>
      </c>
      <c r="BZ56" s="32" t="b">
        <f t="shared" si="96"/>
        <v>0</v>
      </c>
      <c r="CA56" s="32" t="str">
        <f t="shared" si="97"/>
        <v>0種目を00入力00</v>
      </c>
      <c r="CB56" s="32" t="b">
        <f t="shared" si="98"/>
        <v>0</v>
      </c>
      <c r="CC56" s="32" t="str">
        <f t="shared" si="99"/>
        <v xml:space="preserve">  　00入力00</v>
      </c>
      <c r="CD56" s="32" t="b">
        <f t="shared" si="100"/>
        <v>0</v>
      </c>
      <c r="CE56" s="32" t="str">
        <f t="shared" si="101"/>
        <v>00種目を00</v>
      </c>
      <c r="CF56" s="32" t="b">
        <f t="shared" si="102"/>
        <v>0</v>
      </c>
      <c r="CG56" s="32" t="str">
        <f t="shared" si="103"/>
        <v xml:space="preserve"> 0種目を00</v>
      </c>
      <c r="CH56" s="32" t="b">
        <f t="shared" si="104"/>
        <v>0</v>
      </c>
      <c r="CI56" s="32" t="str">
        <f t="shared" si="105"/>
        <v xml:space="preserve"> 0種目を00</v>
      </c>
      <c r="CJ56" s="32" t="b">
        <f t="shared" si="106"/>
        <v>0</v>
      </c>
      <c r="CK56" s="32" t="str">
        <f t="shared" si="107"/>
        <v>0000点</v>
      </c>
      <c r="CL56" s="32" t="b">
        <f t="shared" si="108"/>
        <v>0</v>
      </c>
      <c r="CM56" s="32" t="str">
        <f t="shared" si="109"/>
        <v xml:space="preserve"> 000点</v>
      </c>
      <c r="CN56" s="32" t="b">
        <f t="shared" si="110"/>
        <v>0</v>
      </c>
      <c r="CO56" s="32" t="str">
        <f t="shared" si="111"/>
        <v xml:space="preserve">  00点</v>
      </c>
      <c r="CP56" s="32" t="b">
        <f t="shared" si="116"/>
        <v>0</v>
      </c>
      <c r="CQ56" s="32" t="str">
        <f t="shared" si="112"/>
        <v/>
      </c>
      <c r="CR56" s="32" t="str">
        <f t="shared" si="113"/>
        <v/>
      </c>
      <c r="CS56" s="32" t="str">
        <f t="shared" si="69"/>
        <v/>
      </c>
      <c r="CT56" s="32" t="str">
        <f t="shared" si="53"/>
        <v/>
      </c>
      <c r="CU56" s="32" t="str">
        <f t="shared" si="114"/>
        <v/>
      </c>
      <c r="CV56" s="32" t="str">
        <f t="shared" si="54"/>
        <v/>
      </c>
      <c r="CW56" s="32" t="str">
        <f t="shared" si="115"/>
        <v/>
      </c>
      <c r="CX56" s="32" t="str">
        <f t="shared" si="55"/>
        <v/>
      </c>
    </row>
    <row r="57" spans="1:102">
      <c r="A57" s="65">
        <v>42</v>
      </c>
      <c r="B57" s="74"/>
      <c r="C57" s="74"/>
      <c r="D57" s="74"/>
      <c r="E57" s="151"/>
      <c r="F57" s="72" t="e">
        <f>VLOOKUP(E57,データ!D:E,2,FALSE)</f>
        <v>#N/A</v>
      </c>
      <c r="G57" s="76"/>
      <c r="H57" s="75"/>
      <c r="I57" s="72" t="e">
        <f>VLOOKUP(H57,データ!J:K,2,FALSE)</f>
        <v>#N/A</v>
      </c>
      <c r="J57" s="75"/>
      <c r="K57" s="72" t="e">
        <f>VLOOKUP(J57,データ!G:H,2,FALSE)</f>
        <v>#N/A</v>
      </c>
      <c r="L57" s="167">
        <v>0</v>
      </c>
      <c r="M57" s="168">
        <v>0</v>
      </c>
      <c r="N57" s="55" t="str">
        <f t="shared" si="56"/>
        <v>種目を</v>
      </c>
      <c r="O57" s="169">
        <v>0</v>
      </c>
      <c r="P57" s="168">
        <v>0</v>
      </c>
      <c r="Q57" s="55" t="str">
        <f t="shared" si="57"/>
        <v>入力</v>
      </c>
      <c r="R57" s="170">
        <v>0</v>
      </c>
      <c r="S57" s="171">
        <v>0</v>
      </c>
      <c r="T57" s="72" t="e">
        <f>CONCATENATE(I57,K57," ",0,L57,M57,O57,P57,R57,S57)</f>
        <v>#N/A</v>
      </c>
      <c r="U57" s="75"/>
      <c r="V57" s="72" t="e">
        <f>VLOOKUP(U57,データ!J:K,2,FALSE)</f>
        <v>#N/A</v>
      </c>
      <c r="W57" s="75"/>
      <c r="X57" s="72" t="e">
        <f>VLOOKUP(W57,データ!G:H,2,0)</f>
        <v>#N/A</v>
      </c>
      <c r="Y57" s="167">
        <v>0</v>
      </c>
      <c r="Z57" s="168">
        <v>0</v>
      </c>
      <c r="AA57" s="55" t="str">
        <f t="shared" si="48"/>
        <v>種目を</v>
      </c>
      <c r="AB57" s="169">
        <v>0</v>
      </c>
      <c r="AC57" s="168">
        <v>0</v>
      </c>
      <c r="AD57" s="55" t="str">
        <f t="shared" si="58"/>
        <v>入力</v>
      </c>
      <c r="AE57" s="170">
        <v>0</v>
      </c>
      <c r="AF57" s="171">
        <v>0</v>
      </c>
      <c r="AG57" s="72" t="e">
        <f t="shared" si="59"/>
        <v>#N/A</v>
      </c>
      <c r="AH57" s="50"/>
      <c r="AI57" s="73"/>
      <c r="AJ57" s="73"/>
      <c r="AK57" s="73"/>
      <c r="AL57" s="73">
        <f>COUNT($AM$16:AM57)</f>
        <v>0</v>
      </c>
      <c r="AM57" s="32" t="str">
        <f t="shared" si="70"/>
        <v/>
      </c>
      <c r="AN57" s="73">
        <f>COUNT($AO$16:AO57)</f>
        <v>0</v>
      </c>
      <c r="AO57" s="32" t="str">
        <f t="shared" si="60"/>
        <v/>
      </c>
      <c r="AP57" s="32" t="str">
        <f t="shared" si="65"/>
        <v/>
      </c>
      <c r="AQ57" s="32" t="str">
        <f t="shared" si="61"/>
        <v/>
      </c>
      <c r="AR57" s="32" t="str">
        <f t="shared" si="66"/>
        <v/>
      </c>
      <c r="AS57" s="32" t="str">
        <f t="shared" si="50"/>
        <v/>
      </c>
      <c r="AT57" s="32" t="str">
        <f t="shared" si="67"/>
        <v/>
      </c>
      <c r="AU57" s="32" t="str">
        <f>IF($H57="","",CONCATENATE(J57," ",VLOOKUP(I57,データ!$V$1:$W$15,2,FALSE)))</f>
        <v/>
      </c>
      <c r="AV57" s="32" t="str">
        <f t="shared" si="62"/>
        <v/>
      </c>
      <c r="AW57" s="32" t="str">
        <f t="shared" si="68"/>
        <v/>
      </c>
      <c r="AX57" s="32" t="str">
        <f>IF($U57="","",CONCATENATE(W57," ",VLOOKUP(V57,データ!$V$1:$W$15,2,FALSE)))</f>
        <v/>
      </c>
      <c r="AY57" s="32" t="str">
        <f t="shared" si="71"/>
        <v/>
      </c>
      <c r="AZ57" s="32" t="str">
        <f t="shared" si="72"/>
        <v/>
      </c>
      <c r="BA57" s="32" t="str">
        <f t="shared" si="73"/>
        <v/>
      </c>
      <c r="BC57" s="32" t="str">
        <f t="shared" si="74"/>
        <v/>
      </c>
      <c r="BD57" s="32" t="str">
        <f t="shared" si="75"/>
        <v/>
      </c>
      <c r="BE57" s="32" t="b">
        <f t="shared" si="76"/>
        <v>0</v>
      </c>
      <c r="BF57" s="32" t="str">
        <f t="shared" si="77"/>
        <v>00種目を00入力00</v>
      </c>
      <c r="BG57" s="32" t="b">
        <f t="shared" si="78"/>
        <v>0</v>
      </c>
      <c r="BH57" s="32" t="str">
        <f t="shared" si="79"/>
        <v>0種目を00入力00</v>
      </c>
      <c r="BI57" s="32" t="b">
        <f t="shared" si="80"/>
        <v>0</v>
      </c>
      <c r="BJ57" s="32" t="str">
        <f t="shared" si="81"/>
        <v xml:space="preserve">  　00入力00</v>
      </c>
      <c r="BK57" s="32" t="b">
        <f t="shared" si="82"/>
        <v>0</v>
      </c>
      <c r="BL57" s="32" t="str">
        <f t="shared" si="83"/>
        <v>00種目を00</v>
      </c>
      <c r="BM57" s="32" t="b">
        <f t="shared" si="84"/>
        <v>0</v>
      </c>
      <c r="BN57" s="32" t="str">
        <f t="shared" si="85"/>
        <v xml:space="preserve"> 0種目を00</v>
      </c>
      <c r="BO57" s="32" t="b">
        <f t="shared" si="86"/>
        <v>0</v>
      </c>
      <c r="BP57" s="32" t="str">
        <f t="shared" si="87"/>
        <v xml:space="preserve"> 0種目を00</v>
      </c>
      <c r="BQ57" s="32" t="b">
        <f t="shared" si="88"/>
        <v>0</v>
      </c>
      <c r="BR57" s="32" t="str">
        <f t="shared" si="89"/>
        <v>0000点</v>
      </c>
      <c r="BS57" s="32" t="b">
        <f t="shared" si="90"/>
        <v>0</v>
      </c>
      <c r="BT57" s="32" t="str">
        <f t="shared" si="91"/>
        <v xml:space="preserve"> 000点</v>
      </c>
      <c r="BU57" s="32" t="b">
        <f t="shared" si="92"/>
        <v>0</v>
      </c>
      <c r="BV57" s="32" t="str">
        <f t="shared" si="93"/>
        <v xml:space="preserve">  00点</v>
      </c>
      <c r="BW57" s="32" t="b">
        <f t="shared" si="63"/>
        <v>0</v>
      </c>
      <c r="BX57" s="32" t="b">
        <f t="shared" si="94"/>
        <v>0</v>
      </c>
      <c r="BY57" s="32" t="str">
        <f t="shared" si="95"/>
        <v>00種目を00入力00</v>
      </c>
      <c r="BZ57" s="32" t="b">
        <f t="shared" si="96"/>
        <v>0</v>
      </c>
      <c r="CA57" s="32" t="str">
        <f t="shared" si="97"/>
        <v>0種目を00入力00</v>
      </c>
      <c r="CB57" s="32" t="b">
        <f t="shared" si="98"/>
        <v>0</v>
      </c>
      <c r="CC57" s="32" t="str">
        <f t="shared" si="99"/>
        <v xml:space="preserve">  　00入力00</v>
      </c>
      <c r="CD57" s="32" t="b">
        <f t="shared" si="100"/>
        <v>0</v>
      </c>
      <c r="CE57" s="32" t="str">
        <f t="shared" si="101"/>
        <v>00種目を00</v>
      </c>
      <c r="CF57" s="32" t="b">
        <f t="shared" si="102"/>
        <v>0</v>
      </c>
      <c r="CG57" s="32" t="str">
        <f t="shared" si="103"/>
        <v xml:space="preserve"> 0種目を00</v>
      </c>
      <c r="CH57" s="32" t="b">
        <f t="shared" si="104"/>
        <v>0</v>
      </c>
      <c r="CI57" s="32" t="str">
        <f t="shared" si="105"/>
        <v xml:space="preserve"> 0種目を00</v>
      </c>
      <c r="CJ57" s="32" t="b">
        <f t="shared" si="106"/>
        <v>0</v>
      </c>
      <c r="CK57" s="32" t="str">
        <f t="shared" si="107"/>
        <v>0000点</v>
      </c>
      <c r="CL57" s="32" t="b">
        <f t="shared" si="108"/>
        <v>0</v>
      </c>
      <c r="CM57" s="32" t="str">
        <f t="shared" si="109"/>
        <v xml:space="preserve"> 000点</v>
      </c>
      <c r="CN57" s="32" t="b">
        <f t="shared" si="110"/>
        <v>0</v>
      </c>
      <c r="CO57" s="32" t="str">
        <f t="shared" si="111"/>
        <v xml:space="preserve">  00点</v>
      </c>
      <c r="CP57" s="32" t="b">
        <f t="shared" si="116"/>
        <v>0</v>
      </c>
      <c r="CQ57" s="32" t="str">
        <f t="shared" si="112"/>
        <v/>
      </c>
      <c r="CR57" s="32" t="str">
        <f t="shared" si="113"/>
        <v/>
      </c>
      <c r="CS57" s="32" t="str">
        <f t="shared" si="69"/>
        <v/>
      </c>
      <c r="CT57" s="32" t="str">
        <f t="shared" si="53"/>
        <v/>
      </c>
      <c r="CU57" s="32" t="str">
        <f t="shared" si="114"/>
        <v/>
      </c>
      <c r="CV57" s="32" t="str">
        <f t="shared" si="54"/>
        <v/>
      </c>
      <c r="CW57" s="32" t="str">
        <f t="shared" si="115"/>
        <v/>
      </c>
      <c r="CX57" s="32" t="str">
        <f t="shared" si="55"/>
        <v/>
      </c>
    </row>
    <row r="58" spans="1:102">
      <c r="A58" s="65">
        <v>43</v>
      </c>
      <c r="B58" s="74"/>
      <c r="C58" s="74"/>
      <c r="D58" s="74"/>
      <c r="E58" s="151"/>
      <c r="F58" s="72" t="e">
        <f>VLOOKUP(E58,データ!D:E,2,FALSE)</f>
        <v>#N/A</v>
      </c>
      <c r="G58" s="76"/>
      <c r="H58" s="75"/>
      <c r="I58" s="72" t="e">
        <f>VLOOKUP(H58,データ!J:K,2,FALSE)</f>
        <v>#N/A</v>
      </c>
      <c r="J58" s="75"/>
      <c r="K58" s="72" t="e">
        <f>VLOOKUP(J58,データ!G:H,2,FALSE)</f>
        <v>#N/A</v>
      </c>
      <c r="L58" s="167">
        <v>0</v>
      </c>
      <c r="M58" s="168">
        <v>0</v>
      </c>
      <c r="N58" s="55" t="str">
        <f t="shared" si="56"/>
        <v>種目を</v>
      </c>
      <c r="O58" s="169">
        <v>0</v>
      </c>
      <c r="P58" s="168">
        <v>0</v>
      </c>
      <c r="Q58" s="55" t="str">
        <f t="shared" si="57"/>
        <v>入力</v>
      </c>
      <c r="R58" s="170">
        <v>0</v>
      </c>
      <c r="S58" s="171">
        <v>0</v>
      </c>
      <c r="T58" s="72" t="e">
        <f t="shared" si="64"/>
        <v>#N/A</v>
      </c>
      <c r="U58" s="75"/>
      <c r="V58" s="72" t="e">
        <f>VLOOKUP(U58,データ!J:K,2,FALSE)</f>
        <v>#N/A</v>
      </c>
      <c r="W58" s="75"/>
      <c r="X58" s="72" t="e">
        <f>VLOOKUP(W58,データ!G:H,2,0)</f>
        <v>#N/A</v>
      </c>
      <c r="Y58" s="167">
        <v>0</v>
      </c>
      <c r="Z58" s="168">
        <v>0</v>
      </c>
      <c r="AA58" s="55" t="str">
        <f t="shared" si="48"/>
        <v>種目を</v>
      </c>
      <c r="AB58" s="169">
        <v>0</v>
      </c>
      <c r="AC58" s="168">
        <v>0</v>
      </c>
      <c r="AD58" s="55" t="str">
        <f t="shared" si="58"/>
        <v>入力</v>
      </c>
      <c r="AE58" s="170">
        <v>0</v>
      </c>
      <c r="AF58" s="171">
        <v>0</v>
      </c>
      <c r="AG58" s="72" t="e">
        <f t="shared" si="59"/>
        <v>#N/A</v>
      </c>
      <c r="AH58" s="50"/>
      <c r="AI58" s="73"/>
      <c r="AJ58" s="73"/>
      <c r="AK58" s="73"/>
      <c r="AL58" s="73">
        <f>COUNT($AM$16:AM58)</f>
        <v>0</v>
      </c>
      <c r="AM58" s="32" t="str">
        <f t="shared" si="70"/>
        <v/>
      </c>
      <c r="AN58" s="73">
        <f>COUNT($AO$16:AO58)</f>
        <v>0</v>
      </c>
      <c r="AO58" s="32" t="str">
        <f t="shared" si="60"/>
        <v/>
      </c>
      <c r="AP58" s="32" t="str">
        <f t="shared" si="65"/>
        <v/>
      </c>
      <c r="AQ58" s="32" t="str">
        <f t="shared" si="61"/>
        <v/>
      </c>
      <c r="AR58" s="32" t="str">
        <f t="shared" si="66"/>
        <v/>
      </c>
      <c r="AS58" s="32" t="str">
        <f t="shared" si="50"/>
        <v/>
      </c>
      <c r="AT58" s="32" t="str">
        <f t="shared" si="67"/>
        <v/>
      </c>
      <c r="AU58" s="32" t="str">
        <f>IF($H58="","",CONCATENATE(J58," ",VLOOKUP(I58,データ!$V$1:$W$15,2,FALSE)))</f>
        <v/>
      </c>
      <c r="AV58" s="32" t="str">
        <f t="shared" si="62"/>
        <v/>
      </c>
      <c r="AW58" s="32" t="str">
        <f t="shared" si="68"/>
        <v/>
      </c>
      <c r="AX58" s="32" t="str">
        <f>IF($U58="","",CONCATENATE(W58," ",VLOOKUP(V58,データ!$V$1:$W$15,2,FALSE)))</f>
        <v/>
      </c>
      <c r="AY58" s="32" t="str">
        <f t="shared" si="71"/>
        <v/>
      </c>
      <c r="AZ58" s="32" t="str">
        <f t="shared" si="72"/>
        <v/>
      </c>
      <c r="BA58" s="32" t="str">
        <f t="shared" si="73"/>
        <v/>
      </c>
      <c r="BC58" s="32" t="str">
        <f t="shared" si="74"/>
        <v/>
      </c>
      <c r="BD58" s="32" t="str">
        <f t="shared" si="75"/>
        <v/>
      </c>
      <c r="BE58" s="32" t="b">
        <f t="shared" si="76"/>
        <v>0</v>
      </c>
      <c r="BF58" s="32" t="str">
        <f t="shared" si="77"/>
        <v>00種目を00入力00</v>
      </c>
      <c r="BG58" s="32" t="b">
        <f t="shared" si="78"/>
        <v>0</v>
      </c>
      <c r="BH58" s="32" t="str">
        <f t="shared" si="79"/>
        <v>0種目を00入力00</v>
      </c>
      <c r="BI58" s="32" t="b">
        <f t="shared" si="80"/>
        <v>0</v>
      </c>
      <c r="BJ58" s="32" t="str">
        <f t="shared" si="81"/>
        <v xml:space="preserve">  　00入力00</v>
      </c>
      <c r="BK58" s="32" t="b">
        <f t="shared" si="82"/>
        <v>0</v>
      </c>
      <c r="BL58" s="32" t="str">
        <f t="shared" si="83"/>
        <v>00種目を00</v>
      </c>
      <c r="BM58" s="32" t="b">
        <f t="shared" si="84"/>
        <v>0</v>
      </c>
      <c r="BN58" s="32" t="str">
        <f t="shared" si="85"/>
        <v xml:space="preserve"> 0種目を00</v>
      </c>
      <c r="BO58" s="32" t="b">
        <f t="shared" si="86"/>
        <v>0</v>
      </c>
      <c r="BP58" s="32" t="str">
        <f t="shared" si="87"/>
        <v xml:space="preserve"> 0種目を00</v>
      </c>
      <c r="BQ58" s="32" t="b">
        <f t="shared" si="88"/>
        <v>0</v>
      </c>
      <c r="BR58" s="32" t="str">
        <f t="shared" si="89"/>
        <v>0000点</v>
      </c>
      <c r="BS58" s="32" t="b">
        <f t="shared" si="90"/>
        <v>0</v>
      </c>
      <c r="BT58" s="32" t="str">
        <f t="shared" si="91"/>
        <v xml:space="preserve"> 000点</v>
      </c>
      <c r="BU58" s="32" t="b">
        <f t="shared" si="92"/>
        <v>0</v>
      </c>
      <c r="BV58" s="32" t="str">
        <f t="shared" si="93"/>
        <v xml:space="preserve">  00点</v>
      </c>
      <c r="BW58" s="32" t="b">
        <f t="shared" si="63"/>
        <v>0</v>
      </c>
      <c r="BX58" s="32" t="b">
        <f t="shared" si="94"/>
        <v>0</v>
      </c>
      <c r="BY58" s="32" t="str">
        <f t="shared" si="95"/>
        <v>00種目を00入力00</v>
      </c>
      <c r="BZ58" s="32" t="b">
        <f t="shared" si="96"/>
        <v>0</v>
      </c>
      <c r="CA58" s="32" t="str">
        <f t="shared" si="97"/>
        <v>0種目を00入力00</v>
      </c>
      <c r="CB58" s="32" t="b">
        <f t="shared" si="98"/>
        <v>0</v>
      </c>
      <c r="CC58" s="32" t="str">
        <f t="shared" si="99"/>
        <v xml:space="preserve">  　00入力00</v>
      </c>
      <c r="CD58" s="32" t="b">
        <f t="shared" si="100"/>
        <v>0</v>
      </c>
      <c r="CE58" s="32" t="str">
        <f t="shared" si="101"/>
        <v>00種目を00</v>
      </c>
      <c r="CF58" s="32" t="b">
        <f t="shared" si="102"/>
        <v>0</v>
      </c>
      <c r="CG58" s="32" t="str">
        <f t="shared" si="103"/>
        <v xml:space="preserve"> 0種目を00</v>
      </c>
      <c r="CH58" s="32" t="b">
        <f t="shared" si="104"/>
        <v>0</v>
      </c>
      <c r="CI58" s="32" t="str">
        <f t="shared" si="105"/>
        <v xml:space="preserve"> 0種目を00</v>
      </c>
      <c r="CJ58" s="32" t="b">
        <f t="shared" si="106"/>
        <v>0</v>
      </c>
      <c r="CK58" s="32" t="str">
        <f t="shared" si="107"/>
        <v>0000点</v>
      </c>
      <c r="CL58" s="32" t="b">
        <f t="shared" si="108"/>
        <v>0</v>
      </c>
      <c r="CM58" s="32" t="str">
        <f t="shared" si="109"/>
        <v xml:space="preserve"> 000点</v>
      </c>
      <c r="CN58" s="32" t="b">
        <f t="shared" si="110"/>
        <v>0</v>
      </c>
      <c r="CO58" s="32" t="str">
        <f t="shared" si="111"/>
        <v xml:space="preserve">  00点</v>
      </c>
      <c r="CP58" s="32" t="b">
        <f t="shared" si="116"/>
        <v>0</v>
      </c>
      <c r="CQ58" s="32" t="str">
        <f t="shared" si="112"/>
        <v/>
      </c>
      <c r="CR58" s="32" t="str">
        <f t="shared" si="113"/>
        <v/>
      </c>
      <c r="CS58" s="32" t="str">
        <f t="shared" si="69"/>
        <v/>
      </c>
      <c r="CT58" s="32" t="str">
        <f t="shared" si="53"/>
        <v/>
      </c>
      <c r="CU58" s="32" t="str">
        <f t="shared" si="114"/>
        <v/>
      </c>
      <c r="CV58" s="32" t="str">
        <f t="shared" si="54"/>
        <v/>
      </c>
      <c r="CW58" s="32" t="str">
        <f t="shared" si="115"/>
        <v/>
      </c>
      <c r="CX58" s="32" t="str">
        <f t="shared" si="55"/>
        <v/>
      </c>
    </row>
    <row r="59" spans="1:102">
      <c r="A59" s="65">
        <v>44</v>
      </c>
      <c r="B59" s="74"/>
      <c r="C59" s="74"/>
      <c r="D59" s="74"/>
      <c r="E59" s="151"/>
      <c r="F59" s="72" t="e">
        <f>VLOOKUP(E59,データ!D:E,2,FALSE)</f>
        <v>#N/A</v>
      </c>
      <c r="G59" s="76"/>
      <c r="H59" s="75"/>
      <c r="I59" s="72" t="e">
        <f>VLOOKUP(H59,データ!J:K,2,FALSE)</f>
        <v>#N/A</v>
      </c>
      <c r="J59" s="75"/>
      <c r="K59" s="72" t="e">
        <f>VLOOKUP(J59,データ!G:H,2,FALSE)</f>
        <v>#N/A</v>
      </c>
      <c r="L59" s="167">
        <v>0</v>
      </c>
      <c r="M59" s="168">
        <v>0</v>
      </c>
      <c r="N59" s="55" t="str">
        <f t="shared" si="56"/>
        <v>種目を</v>
      </c>
      <c r="O59" s="169">
        <v>0</v>
      </c>
      <c r="P59" s="168">
        <v>0</v>
      </c>
      <c r="Q59" s="55" t="str">
        <f t="shared" si="57"/>
        <v>入力</v>
      </c>
      <c r="R59" s="170">
        <v>0</v>
      </c>
      <c r="S59" s="171">
        <v>0</v>
      </c>
      <c r="T59" s="72" t="e">
        <f t="shared" si="64"/>
        <v>#N/A</v>
      </c>
      <c r="U59" s="75"/>
      <c r="V59" s="72" t="e">
        <f>VLOOKUP(U59,データ!J:K,2,FALSE)</f>
        <v>#N/A</v>
      </c>
      <c r="W59" s="75"/>
      <c r="X59" s="72" t="e">
        <f>VLOOKUP(W59,データ!G:H,2,0)</f>
        <v>#N/A</v>
      </c>
      <c r="Y59" s="167">
        <v>0</v>
      </c>
      <c r="Z59" s="168">
        <v>0</v>
      </c>
      <c r="AA59" s="55" t="str">
        <f t="shared" si="48"/>
        <v>種目を</v>
      </c>
      <c r="AB59" s="169">
        <v>0</v>
      </c>
      <c r="AC59" s="168">
        <v>0</v>
      </c>
      <c r="AD59" s="55" t="str">
        <f t="shared" si="58"/>
        <v>入力</v>
      </c>
      <c r="AE59" s="170">
        <v>0</v>
      </c>
      <c r="AF59" s="171">
        <v>0</v>
      </c>
      <c r="AG59" s="72" t="e">
        <f t="shared" si="59"/>
        <v>#N/A</v>
      </c>
      <c r="AH59" s="50"/>
      <c r="AI59" s="73"/>
      <c r="AJ59" s="73"/>
      <c r="AK59" s="73"/>
      <c r="AL59" s="73">
        <f>COUNT($AM$16:AM59)</f>
        <v>0</v>
      </c>
      <c r="AM59" s="32" t="str">
        <f t="shared" si="70"/>
        <v/>
      </c>
      <c r="AN59" s="73">
        <f>COUNT($AO$16:AO59)</f>
        <v>0</v>
      </c>
      <c r="AO59" s="32" t="str">
        <f t="shared" si="60"/>
        <v/>
      </c>
      <c r="AP59" s="32" t="str">
        <f t="shared" si="65"/>
        <v/>
      </c>
      <c r="AQ59" s="32" t="str">
        <f t="shared" si="61"/>
        <v/>
      </c>
      <c r="AR59" s="32" t="str">
        <f t="shared" si="66"/>
        <v/>
      </c>
      <c r="AS59" s="32" t="str">
        <f t="shared" si="50"/>
        <v/>
      </c>
      <c r="AT59" s="32" t="str">
        <f t="shared" si="67"/>
        <v/>
      </c>
      <c r="AU59" s="32" t="str">
        <f>IF($H59="","",CONCATENATE(J59," ",VLOOKUP(I59,データ!$V$1:$W$15,2,FALSE)))</f>
        <v/>
      </c>
      <c r="AV59" s="32" t="str">
        <f t="shared" si="62"/>
        <v/>
      </c>
      <c r="AW59" s="32" t="str">
        <f t="shared" si="68"/>
        <v/>
      </c>
      <c r="AX59" s="32" t="str">
        <f>IF($U59="","",CONCATENATE(W59," ",VLOOKUP(V59,データ!$V$1:$W$15,2,FALSE)))</f>
        <v/>
      </c>
      <c r="AY59" s="32" t="str">
        <f t="shared" si="71"/>
        <v/>
      </c>
      <c r="AZ59" s="32" t="str">
        <f t="shared" si="72"/>
        <v/>
      </c>
      <c r="BA59" s="32" t="str">
        <f t="shared" si="73"/>
        <v/>
      </c>
      <c r="BC59" s="32" t="str">
        <f t="shared" si="74"/>
        <v/>
      </c>
      <c r="BD59" s="32" t="str">
        <f t="shared" si="75"/>
        <v/>
      </c>
      <c r="BE59" s="32" t="b">
        <f t="shared" si="76"/>
        <v>0</v>
      </c>
      <c r="BF59" s="32" t="str">
        <f t="shared" si="77"/>
        <v>00種目を00入力00</v>
      </c>
      <c r="BG59" s="32" t="b">
        <f t="shared" si="78"/>
        <v>0</v>
      </c>
      <c r="BH59" s="32" t="str">
        <f t="shared" si="79"/>
        <v>0種目を00入力00</v>
      </c>
      <c r="BI59" s="32" t="b">
        <f t="shared" si="80"/>
        <v>0</v>
      </c>
      <c r="BJ59" s="32" t="str">
        <f t="shared" si="81"/>
        <v xml:space="preserve">  　00入力00</v>
      </c>
      <c r="BK59" s="32" t="b">
        <f t="shared" si="82"/>
        <v>0</v>
      </c>
      <c r="BL59" s="32" t="str">
        <f t="shared" si="83"/>
        <v>00種目を00</v>
      </c>
      <c r="BM59" s="32" t="b">
        <f t="shared" si="84"/>
        <v>0</v>
      </c>
      <c r="BN59" s="32" t="str">
        <f t="shared" si="85"/>
        <v xml:space="preserve"> 0種目を00</v>
      </c>
      <c r="BO59" s="32" t="b">
        <f t="shared" si="86"/>
        <v>0</v>
      </c>
      <c r="BP59" s="32" t="str">
        <f t="shared" si="87"/>
        <v xml:space="preserve"> 0種目を00</v>
      </c>
      <c r="BQ59" s="32" t="b">
        <f t="shared" si="88"/>
        <v>0</v>
      </c>
      <c r="BR59" s="32" t="str">
        <f t="shared" si="89"/>
        <v>0000点</v>
      </c>
      <c r="BS59" s="32" t="b">
        <f t="shared" si="90"/>
        <v>0</v>
      </c>
      <c r="BT59" s="32" t="str">
        <f t="shared" si="91"/>
        <v xml:space="preserve"> 000点</v>
      </c>
      <c r="BU59" s="32" t="b">
        <f t="shared" si="92"/>
        <v>0</v>
      </c>
      <c r="BV59" s="32" t="str">
        <f t="shared" si="93"/>
        <v xml:space="preserve">  00点</v>
      </c>
      <c r="BW59" s="32" t="b">
        <f t="shared" si="63"/>
        <v>0</v>
      </c>
      <c r="BX59" s="32" t="b">
        <f t="shared" si="94"/>
        <v>0</v>
      </c>
      <c r="BY59" s="32" t="str">
        <f t="shared" si="95"/>
        <v>00種目を00入力00</v>
      </c>
      <c r="BZ59" s="32" t="b">
        <f t="shared" si="96"/>
        <v>0</v>
      </c>
      <c r="CA59" s="32" t="str">
        <f t="shared" si="97"/>
        <v>0種目を00入力00</v>
      </c>
      <c r="CB59" s="32" t="b">
        <f t="shared" si="98"/>
        <v>0</v>
      </c>
      <c r="CC59" s="32" t="str">
        <f t="shared" si="99"/>
        <v xml:space="preserve">  　00入力00</v>
      </c>
      <c r="CD59" s="32" t="b">
        <f t="shared" si="100"/>
        <v>0</v>
      </c>
      <c r="CE59" s="32" t="str">
        <f t="shared" si="101"/>
        <v>00種目を00</v>
      </c>
      <c r="CF59" s="32" t="b">
        <f t="shared" si="102"/>
        <v>0</v>
      </c>
      <c r="CG59" s="32" t="str">
        <f t="shared" si="103"/>
        <v xml:space="preserve"> 0種目を00</v>
      </c>
      <c r="CH59" s="32" t="b">
        <f t="shared" si="104"/>
        <v>0</v>
      </c>
      <c r="CI59" s="32" t="str">
        <f t="shared" si="105"/>
        <v xml:space="preserve"> 0種目を00</v>
      </c>
      <c r="CJ59" s="32" t="b">
        <f t="shared" si="106"/>
        <v>0</v>
      </c>
      <c r="CK59" s="32" t="str">
        <f t="shared" si="107"/>
        <v>0000点</v>
      </c>
      <c r="CL59" s="32" t="b">
        <f t="shared" si="108"/>
        <v>0</v>
      </c>
      <c r="CM59" s="32" t="str">
        <f t="shared" si="109"/>
        <v xml:space="preserve"> 000点</v>
      </c>
      <c r="CN59" s="32" t="b">
        <f t="shared" si="110"/>
        <v>0</v>
      </c>
      <c r="CO59" s="32" t="str">
        <f t="shared" si="111"/>
        <v xml:space="preserve">  00点</v>
      </c>
      <c r="CP59" s="32" t="b">
        <f t="shared" si="116"/>
        <v>0</v>
      </c>
      <c r="CQ59" s="32" t="str">
        <f t="shared" si="112"/>
        <v/>
      </c>
      <c r="CR59" s="32" t="str">
        <f t="shared" si="113"/>
        <v/>
      </c>
      <c r="CS59" s="32" t="str">
        <f t="shared" si="69"/>
        <v/>
      </c>
      <c r="CT59" s="32" t="str">
        <f t="shared" si="53"/>
        <v/>
      </c>
      <c r="CU59" s="32" t="str">
        <f t="shared" si="114"/>
        <v/>
      </c>
      <c r="CV59" s="32" t="str">
        <f t="shared" si="54"/>
        <v/>
      </c>
      <c r="CW59" s="32" t="str">
        <f t="shared" si="115"/>
        <v/>
      </c>
      <c r="CX59" s="32" t="str">
        <f t="shared" si="55"/>
        <v/>
      </c>
    </row>
    <row r="60" spans="1:102">
      <c r="A60" s="65">
        <v>45</v>
      </c>
      <c r="B60" s="74"/>
      <c r="C60" s="74"/>
      <c r="D60" s="74"/>
      <c r="E60" s="151"/>
      <c r="F60" s="72" t="e">
        <f>VLOOKUP(E60,データ!D:E,2,FALSE)</f>
        <v>#N/A</v>
      </c>
      <c r="G60" s="76"/>
      <c r="H60" s="75"/>
      <c r="I60" s="72" t="e">
        <f>VLOOKUP(H60,データ!J:K,2,FALSE)</f>
        <v>#N/A</v>
      </c>
      <c r="J60" s="75"/>
      <c r="K60" s="72" t="e">
        <f>VLOOKUP(J60,データ!G:H,2,FALSE)</f>
        <v>#N/A</v>
      </c>
      <c r="L60" s="167">
        <v>0</v>
      </c>
      <c r="M60" s="168">
        <v>0</v>
      </c>
      <c r="N60" s="55" t="str">
        <f t="shared" si="56"/>
        <v>種目を</v>
      </c>
      <c r="O60" s="169">
        <v>0</v>
      </c>
      <c r="P60" s="168">
        <v>0</v>
      </c>
      <c r="Q60" s="55" t="str">
        <f t="shared" si="57"/>
        <v>入力</v>
      </c>
      <c r="R60" s="170">
        <v>0</v>
      </c>
      <c r="S60" s="171">
        <v>0</v>
      </c>
      <c r="T60" s="72" t="e">
        <f>CONCATENATE(I60,K60," ",0,L60,M60,O60,P60,R60,S60)</f>
        <v>#N/A</v>
      </c>
      <c r="U60" s="75"/>
      <c r="V60" s="72" t="e">
        <f>VLOOKUP(U60,データ!J:K,2,FALSE)</f>
        <v>#N/A</v>
      </c>
      <c r="W60" s="75"/>
      <c r="X60" s="72" t="e">
        <f>VLOOKUP(W60,データ!G:H,2,0)</f>
        <v>#N/A</v>
      </c>
      <c r="Y60" s="167">
        <v>0</v>
      </c>
      <c r="Z60" s="168">
        <v>0</v>
      </c>
      <c r="AA60" s="55" t="str">
        <f t="shared" si="48"/>
        <v>種目を</v>
      </c>
      <c r="AB60" s="169">
        <v>0</v>
      </c>
      <c r="AC60" s="168">
        <v>0</v>
      </c>
      <c r="AD60" s="55" t="str">
        <f t="shared" si="58"/>
        <v>入力</v>
      </c>
      <c r="AE60" s="170">
        <v>0</v>
      </c>
      <c r="AF60" s="171">
        <v>0</v>
      </c>
      <c r="AG60" s="72" t="e">
        <f t="shared" si="59"/>
        <v>#N/A</v>
      </c>
      <c r="AH60" s="50"/>
      <c r="AI60" s="73"/>
      <c r="AJ60" s="73"/>
      <c r="AK60" s="73"/>
      <c r="AL60" s="73">
        <f>COUNT($AM$16:AM60)</f>
        <v>0</v>
      </c>
      <c r="AM60" s="32" t="str">
        <f t="shared" si="70"/>
        <v/>
      </c>
      <c r="AN60" s="73">
        <f>COUNT($AO$16:AO60)</f>
        <v>0</v>
      </c>
      <c r="AO60" s="32" t="str">
        <f t="shared" si="60"/>
        <v/>
      </c>
      <c r="AP60" s="32" t="str">
        <f t="shared" si="65"/>
        <v/>
      </c>
      <c r="AQ60" s="32" t="str">
        <f t="shared" si="61"/>
        <v/>
      </c>
      <c r="AR60" s="32" t="str">
        <f t="shared" si="66"/>
        <v/>
      </c>
      <c r="AS60" s="32" t="str">
        <f t="shared" si="50"/>
        <v/>
      </c>
      <c r="AT60" s="32" t="str">
        <f t="shared" si="67"/>
        <v/>
      </c>
      <c r="AU60" s="32" t="str">
        <f>IF($H60="","",CONCATENATE(J60," ",VLOOKUP(I60,データ!$V$1:$W$15,2,FALSE)))</f>
        <v/>
      </c>
      <c r="AV60" s="32" t="str">
        <f t="shared" si="62"/>
        <v/>
      </c>
      <c r="AW60" s="32" t="str">
        <f t="shared" si="68"/>
        <v/>
      </c>
      <c r="AX60" s="32" t="str">
        <f>IF($U60="","",CONCATENATE(W60," ",VLOOKUP(V60,データ!$V$1:$W$15,2,FALSE)))</f>
        <v/>
      </c>
      <c r="AY60" s="32" t="str">
        <f t="shared" si="71"/>
        <v/>
      </c>
      <c r="AZ60" s="32" t="str">
        <f t="shared" si="72"/>
        <v/>
      </c>
      <c r="BA60" s="32" t="str">
        <f t="shared" si="73"/>
        <v/>
      </c>
      <c r="BC60" s="32" t="str">
        <f t="shared" si="74"/>
        <v/>
      </c>
      <c r="BD60" s="32" t="str">
        <f t="shared" si="75"/>
        <v/>
      </c>
      <c r="BE60" s="32" t="b">
        <f t="shared" si="76"/>
        <v>0</v>
      </c>
      <c r="BF60" s="32" t="str">
        <f t="shared" si="77"/>
        <v>00種目を00入力00</v>
      </c>
      <c r="BG60" s="32" t="b">
        <f t="shared" si="78"/>
        <v>0</v>
      </c>
      <c r="BH60" s="32" t="str">
        <f t="shared" si="79"/>
        <v>0種目を00入力00</v>
      </c>
      <c r="BI60" s="32" t="b">
        <f t="shared" si="80"/>
        <v>0</v>
      </c>
      <c r="BJ60" s="32" t="str">
        <f t="shared" si="81"/>
        <v xml:space="preserve">  　00入力00</v>
      </c>
      <c r="BK60" s="32" t="b">
        <f t="shared" si="82"/>
        <v>0</v>
      </c>
      <c r="BL60" s="32" t="str">
        <f t="shared" si="83"/>
        <v>00種目を00</v>
      </c>
      <c r="BM60" s="32" t="b">
        <f t="shared" si="84"/>
        <v>0</v>
      </c>
      <c r="BN60" s="32" t="str">
        <f t="shared" si="85"/>
        <v xml:space="preserve"> 0種目を00</v>
      </c>
      <c r="BO60" s="32" t="b">
        <f t="shared" si="86"/>
        <v>0</v>
      </c>
      <c r="BP60" s="32" t="str">
        <f t="shared" si="87"/>
        <v xml:space="preserve"> 0種目を00</v>
      </c>
      <c r="BQ60" s="32" t="b">
        <f t="shared" si="88"/>
        <v>0</v>
      </c>
      <c r="BR60" s="32" t="str">
        <f t="shared" si="89"/>
        <v>0000点</v>
      </c>
      <c r="BS60" s="32" t="b">
        <f t="shared" si="90"/>
        <v>0</v>
      </c>
      <c r="BT60" s="32" t="str">
        <f t="shared" si="91"/>
        <v xml:space="preserve"> 000点</v>
      </c>
      <c r="BU60" s="32" t="b">
        <f t="shared" si="92"/>
        <v>0</v>
      </c>
      <c r="BV60" s="32" t="str">
        <f t="shared" si="93"/>
        <v xml:space="preserve">  00点</v>
      </c>
      <c r="BW60" s="32" t="b">
        <f t="shared" si="63"/>
        <v>0</v>
      </c>
      <c r="BX60" s="32" t="b">
        <f t="shared" si="94"/>
        <v>0</v>
      </c>
      <c r="BY60" s="32" t="str">
        <f t="shared" si="95"/>
        <v>00種目を00入力00</v>
      </c>
      <c r="BZ60" s="32" t="b">
        <f t="shared" si="96"/>
        <v>0</v>
      </c>
      <c r="CA60" s="32" t="str">
        <f t="shared" si="97"/>
        <v>0種目を00入力00</v>
      </c>
      <c r="CB60" s="32" t="b">
        <f t="shared" si="98"/>
        <v>0</v>
      </c>
      <c r="CC60" s="32" t="str">
        <f t="shared" si="99"/>
        <v xml:space="preserve">  　00入力00</v>
      </c>
      <c r="CD60" s="32" t="b">
        <f t="shared" si="100"/>
        <v>0</v>
      </c>
      <c r="CE60" s="32" t="str">
        <f t="shared" si="101"/>
        <v>00種目を00</v>
      </c>
      <c r="CF60" s="32" t="b">
        <f t="shared" si="102"/>
        <v>0</v>
      </c>
      <c r="CG60" s="32" t="str">
        <f t="shared" si="103"/>
        <v xml:space="preserve"> 0種目を00</v>
      </c>
      <c r="CH60" s="32" t="b">
        <f t="shared" si="104"/>
        <v>0</v>
      </c>
      <c r="CI60" s="32" t="str">
        <f t="shared" si="105"/>
        <v xml:space="preserve"> 0種目を00</v>
      </c>
      <c r="CJ60" s="32" t="b">
        <f t="shared" si="106"/>
        <v>0</v>
      </c>
      <c r="CK60" s="32" t="str">
        <f t="shared" si="107"/>
        <v>0000点</v>
      </c>
      <c r="CL60" s="32" t="b">
        <f t="shared" si="108"/>
        <v>0</v>
      </c>
      <c r="CM60" s="32" t="str">
        <f t="shared" si="109"/>
        <v xml:space="preserve"> 000点</v>
      </c>
      <c r="CN60" s="32" t="b">
        <f t="shared" si="110"/>
        <v>0</v>
      </c>
      <c r="CO60" s="32" t="str">
        <f t="shared" si="111"/>
        <v xml:space="preserve">  00点</v>
      </c>
      <c r="CP60" s="32" t="b">
        <f t="shared" si="116"/>
        <v>0</v>
      </c>
      <c r="CQ60" s="32" t="str">
        <f t="shared" si="112"/>
        <v/>
      </c>
      <c r="CR60" s="32" t="str">
        <f t="shared" si="113"/>
        <v/>
      </c>
      <c r="CS60" s="32" t="str">
        <f t="shared" si="69"/>
        <v/>
      </c>
      <c r="CT60" s="32" t="str">
        <f t="shared" si="53"/>
        <v/>
      </c>
      <c r="CU60" s="32" t="str">
        <f t="shared" si="114"/>
        <v/>
      </c>
      <c r="CV60" s="32" t="str">
        <f t="shared" si="54"/>
        <v/>
      </c>
      <c r="CW60" s="32" t="str">
        <f t="shared" si="115"/>
        <v/>
      </c>
      <c r="CX60" s="32" t="str">
        <f t="shared" si="55"/>
        <v/>
      </c>
    </row>
    <row r="61" spans="1:102">
      <c r="A61" s="65">
        <v>46</v>
      </c>
      <c r="B61" s="74"/>
      <c r="C61" s="74"/>
      <c r="D61" s="74"/>
      <c r="E61" s="151"/>
      <c r="F61" s="72" t="e">
        <f>VLOOKUP(E61,データ!D:E,2,FALSE)</f>
        <v>#N/A</v>
      </c>
      <c r="G61" s="76"/>
      <c r="H61" s="75"/>
      <c r="I61" s="72" t="e">
        <f>VLOOKUP(H61,データ!J:K,2,FALSE)</f>
        <v>#N/A</v>
      </c>
      <c r="J61" s="75"/>
      <c r="K61" s="72" t="e">
        <f>VLOOKUP(J61,データ!G:H,2,FALSE)</f>
        <v>#N/A</v>
      </c>
      <c r="L61" s="167">
        <v>0</v>
      </c>
      <c r="M61" s="168">
        <v>0</v>
      </c>
      <c r="N61" s="55" t="str">
        <f t="shared" si="56"/>
        <v>種目を</v>
      </c>
      <c r="O61" s="169">
        <v>0</v>
      </c>
      <c r="P61" s="168">
        <v>0</v>
      </c>
      <c r="Q61" s="55" t="str">
        <f t="shared" si="57"/>
        <v>入力</v>
      </c>
      <c r="R61" s="170">
        <v>0</v>
      </c>
      <c r="S61" s="171">
        <v>0</v>
      </c>
      <c r="T61" s="72" t="e">
        <f t="shared" si="64"/>
        <v>#N/A</v>
      </c>
      <c r="U61" s="75"/>
      <c r="V61" s="72" t="e">
        <f>VLOOKUP(U61,データ!J:K,2,FALSE)</f>
        <v>#N/A</v>
      </c>
      <c r="W61" s="75"/>
      <c r="X61" s="72" t="e">
        <f>VLOOKUP(W61,データ!G:H,2,0)</f>
        <v>#N/A</v>
      </c>
      <c r="Y61" s="167">
        <v>0</v>
      </c>
      <c r="Z61" s="168">
        <v>0</v>
      </c>
      <c r="AA61" s="55" t="str">
        <f t="shared" si="48"/>
        <v>種目を</v>
      </c>
      <c r="AB61" s="169">
        <v>0</v>
      </c>
      <c r="AC61" s="168">
        <v>0</v>
      </c>
      <c r="AD61" s="55" t="str">
        <f t="shared" si="58"/>
        <v>入力</v>
      </c>
      <c r="AE61" s="170">
        <v>0</v>
      </c>
      <c r="AF61" s="171">
        <v>0</v>
      </c>
      <c r="AG61" s="72" t="e">
        <f t="shared" si="59"/>
        <v>#N/A</v>
      </c>
      <c r="AH61" s="50"/>
      <c r="AI61" s="73"/>
      <c r="AJ61" s="73"/>
      <c r="AK61" s="73"/>
      <c r="AL61" s="73">
        <f>COUNT($AM$16:AM61)</f>
        <v>0</v>
      </c>
      <c r="AM61" s="32" t="str">
        <f t="shared" si="70"/>
        <v/>
      </c>
      <c r="AN61" s="73">
        <f>COUNT($AO$16:AO61)</f>
        <v>0</v>
      </c>
      <c r="AO61" s="32" t="str">
        <f t="shared" si="60"/>
        <v/>
      </c>
      <c r="AP61" s="32" t="str">
        <f t="shared" si="65"/>
        <v/>
      </c>
      <c r="AQ61" s="32" t="str">
        <f t="shared" si="61"/>
        <v/>
      </c>
      <c r="AR61" s="32" t="str">
        <f t="shared" si="66"/>
        <v/>
      </c>
      <c r="AS61" s="32" t="str">
        <f t="shared" si="50"/>
        <v/>
      </c>
      <c r="AT61" s="32" t="str">
        <f t="shared" si="67"/>
        <v/>
      </c>
      <c r="AU61" s="32" t="str">
        <f>IF($H61="","",CONCATENATE(J61," ",VLOOKUP(I61,データ!$V$1:$W$15,2,FALSE)))</f>
        <v/>
      </c>
      <c r="AV61" s="32" t="str">
        <f t="shared" si="62"/>
        <v/>
      </c>
      <c r="AW61" s="32" t="str">
        <f t="shared" si="68"/>
        <v/>
      </c>
      <c r="AX61" s="32" t="str">
        <f>IF($U61="","",CONCATENATE(W61," ",VLOOKUP(V61,データ!$V$1:$W$15,2,FALSE)))</f>
        <v/>
      </c>
      <c r="AY61" s="32" t="str">
        <f t="shared" si="71"/>
        <v/>
      </c>
      <c r="AZ61" s="32" t="str">
        <f t="shared" si="72"/>
        <v/>
      </c>
      <c r="BA61" s="32" t="str">
        <f t="shared" si="73"/>
        <v/>
      </c>
      <c r="BC61" s="32" t="str">
        <f t="shared" si="74"/>
        <v/>
      </c>
      <c r="BD61" s="32" t="str">
        <f t="shared" si="75"/>
        <v/>
      </c>
      <c r="BE61" s="32" t="b">
        <f t="shared" si="76"/>
        <v>0</v>
      </c>
      <c r="BF61" s="32" t="str">
        <f t="shared" si="77"/>
        <v>00種目を00入力00</v>
      </c>
      <c r="BG61" s="32" t="b">
        <f t="shared" si="78"/>
        <v>0</v>
      </c>
      <c r="BH61" s="32" t="str">
        <f t="shared" si="79"/>
        <v>0種目を00入力00</v>
      </c>
      <c r="BI61" s="32" t="b">
        <f t="shared" si="80"/>
        <v>0</v>
      </c>
      <c r="BJ61" s="32" t="str">
        <f t="shared" si="81"/>
        <v xml:space="preserve">  　00入力00</v>
      </c>
      <c r="BK61" s="32" t="b">
        <f t="shared" si="82"/>
        <v>0</v>
      </c>
      <c r="BL61" s="32" t="str">
        <f t="shared" si="83"/>
        <v>00種目を00</v>
      </c>
      <c r="BM61" s="32" t="b">
        <f t="shared" si="84"/>
        <v>0</v>
      </c>
      <c r="BN61" s="32" t="str">
        <f t="shared" si="85"/>
        <v xml:space="preserve"> 0種目を00</v>
      </c>
      <c r="BO61" s="32" t="b">
        <f t="shared" si="86"/>
        <v>0</v>
      </c>
      <c r="BP61" s="32" t="str">
        <f t="shared" si="87"/>
        <v xml:space="preserve"> 0種目を00</v>
      </c>
      <c r="BQ61" s="32" t="b">
        <f t="shared" si="88"/>
        <v>0</v>
      </c>
      <c r="BR61" s="32" t="str">
        <f t="shared" si="89"/>
        <v>0000点</v>
      </c>
      <c r="BS61" s="32" t="b">
        <f t="shared" si="90"/>
        <v>0</v>
      </c>
      <c r="BT61" s="32" t="str">
        <f t="shared" si="91"/>
        <v xml:space="preserve"> 000点</v>
      </c>
      <c r="BU61" s="32" t="b">
        <f t="shared" si="92"/>
        <v>0</v>
      </c>
      <c r="BV61" s="32" t="str">
        <f t="shared" si="93"/>
        <v xml:space="preserve">  00点</v>
      </c>
      <c r="BW61" s="32" t="b">
        <f t="shared" si="63"/>
        <v>0</v>
      </c>
      <c r="BX61" s="32" t="b">
        <f t="shared" si="94"/>
        <v>0</v>
      </c>
      <c r="BY61" s="32" t="str">
        <f t="shared" si="95"/>
        <v>00種目を00入力00</v>
      </c>
      <c r="BZ61" s="32" t="b">
        <f t="shared" si="96"/>
        <v>0</v>
      </c>
      <c r="CA61" s="32" t="str">
        <f t="shared" si="97"/>
        <v>0種目を00入力00</v>
      </c>
      <c r="CB61" s="32" t="b">
        <f t="shared" si="98"/>
        <v>0</v>
      </c>
      <c r="CC61" s="32" t="str">
        <f t="shared" si="99"/>
        <v xml:space="preserve">  　00入力00</v>
      </c>
      <c r="CD61" s="32" t="b">
        <f t="shared" si="100"/>
        <v>0</v>
      </c>
      <c r="CE61" s="32" t="str">
        <f t="shared" si="101"/>
        <v>00種目を00</v>
      </c>
      <c r="CF61" s="32" t="b">
        <f t="shared" si="102"/>
        <v>0</v>
      </c>
      <c r="CG61" s="32" t="str">
        <f t="shared" si="103"/>
        <v xml:space="preserve"> 0種目を00</v>
      </c>
      <c r="CH61" s="32" t="b">
        <f t="shared" si="104"/>
        <v>0</v>
      </c>
      <c r="CI61" s="32" t="str">
        <f t="shared" si="105"/>
        <v xml:space="preserve"> 0種目を00</v>
      </c>
      <c r="CJ61" s="32" t="b">
        <f t="shared" si="106"/>
        <v>0</v>
      </c>
      <c r="CK61" s="32" t="str">
        <f t="shared" si="107"/>
        <v>0000点</v>
      </c>
      <c r="CL61" s="32" t="b">
        <f t="shared" si="108"/>
        <v>0</v>
      </c>
      <c r="CM61" s="32" t="str">
        <f t="shared" si="109"/>
        <v xml:space="preserve"> 000点</v>
      </c>
      <c r="CN61" s="32" t="b">
        <f t="shared" si="110"/>
        <v>0</v>
      </c>
      <c r="CO61" s="32" t="str">
        <f t="shared" si="111"/>
        <v xml:space="preserve">  00点</v>
      </c>
      <c r="CP61" s="32" t="b">
        <f t="shared" si="116"/>
        <v>0</v>
      </c>
      <c r="CQ61" s="32" t="str">
        <f t="shared" si="112"/>
        <v/>
      </c>
      <c r="CR61" s="32" t="str">
        <f t="shared" si="113"/>
        <v/>
      </c>
      <c r="CS61" s="32" t="str">
        <f t="shared" si="69"/>
        <v/>
      </c>
      <c r="CT61" s="32" t="str">
        <f t="shared" si="53"/>
        <v/>
      </c>
      <c r="CU61" s="32" t="str">
        <f t="shared" si="114"/>
        <v/>
      </c>
      <c r="CV61" s="32" t="str">
        <f t="shared" si="54"/>
        <v/>
      </c>
      <c r="CW61" s="32" t="str">
        <f t="shared" si="115"/>
        <v/>
      </c>
      <c r="CX61" s="32" t="str">
        <f t="shared" si="55"/>
        <v/>
      </c>
    </row>
    <row r="62" spans="1:102">
      <c r="A62" s="65">
        <v>47</v>
      </c>
      <c r="B62" s="74"/>
      <c r="C62" s="74"/>
      <c r="D62" s="74"/>
      <c r="E62" s="75"/>
      <c r="F62" s="72" t="e">
        <f>VLOOKUP(E62,データ!D:E,2,FALSE)</f>
        <v>#N/A</v>
      </c>
      <c r="G62" s="76"/>
      <c r="H62" s="75"/>
      <c r="I62" s="72" t="e">
        <f>VLOOKUP(H62,データ!J:K,2,FALSE)</f>
        <v>#N/A</v>
      </c>
      <c r="J62" s="75"/>
      <c r="K62" s="72" t="e">
        <f>VLOOKUP(J62,データ!G:H,2,FALSE)</f>
        <v>#N/A</v>
      </c>
      <c r="L62" s="167">
        <v>0</v>
      </c>
      <c r="M62" s="168">
        <v>0</v>
      </c>
      <c r="N62" s="55" t="str">
        <f t="shared" si="56"/>
        <v>種目を</v>
      </c>
      <c r="O62" s="169">
        <v>0</v>
      </c>
      <c r="P62" s="168">
        <v>0</v>
      </c>
      <c r="Q62" s="55" t="str">
        <f t="shared" si="57"/>
        <v>入力</v>
      </c>
      <c r="R62" s="170">
        <v>0</v>
      </c>
      <c r="S62" s="171">
        <v>0</v>
      </c>
      <c r="T62" s="72" t="e">
        <f t="shared" si="64"/>
        <v>#N/A</v>
      </c>
      <c r="U62" s="75"/>
      <c r="V62" s="72" t="e">
        <f>VLOOKUP(U62,データ!J:K,2,FALSE)</f>
        <v>#N/A</v>
      </c>
      <c r="W62" s="75"/>
      <c r="X62" s="72" t="e">
        <f>VLOOKUP(W62,データ!G:H,2,0)</f>
        <v>#N/A</v>
      </c>
      <c r="Y62" s="167">
        <v>0</v>
      </c>
      <c r="Z62" s="168">
        <v>0</v>
      </c>
      <c r="AA62" s="55" t="str">
        <f t="shared" si="48"/>
        <v>種目を</v>
      </c>
      <c r="AB62" s="169">
        <v>0</v>
      </c>
      <c r="AC62" s="168">
        <v>0</v>
      </c>
      <c r="AD62" s="55" t="str">
        <f t="shared" si="58"/>
        <v>入力</v>
      </c>
      <c r="AE62" s="170">
        <v>0</v>
      </c>
      <c r="AF62" s="171">
        <v>0</v>
      </c>
      <c r="AG62" s="72" t="e">
        <f t="shared" si="59"/>
        <v>#N/A</v>
      </c>
      <c r="AH62" s="50"/>
      <c r="AI62" s="73"/>
      <c r="AJ62" s="73"/>
      <c r="AK62" s="73"/>
      <c r="AL62" s="73">
        <f>COUNT($AM$16:AM62)</f>
        <v>0</v>
      </c>
      <c r="AM62" s="32" t="str">
        <f t="shared" si="70"/>
        <v/>
      </c>
      <c r="AN62" s="73">
        <f>COUNT($AO$16:AO62)</f>
        <v>0</v>
      </c>
      <c r="AO62" s="32" t="str">
        <f t="shared" si="60"/>
        <v/>
      </c>
      <c r="AP62" s="32" t="str">
        <f t="shared" si="65"/>
        <v/>
      </c>
      <c r="AQ62" s="32" t="str">
        <f t="shared" si="61"/>
        <v/>
      </c>
      <c r="AR62" s="32" t="str">
        <f t="shared" si="66"/>
        <v/>
      </c>
      <c r="AS62" s="32" t="str">
        <f t="shared" si="50"/>
        <v/>
      </c>
      <c r="AT62" s="32" t="str">
        <f t="shared" si="67"/>
        <v/>
      </c>
      <c r="AU62" s="32" t="str">
        <f>IF($H62="","",CONCATENATE(J62," ",VLOOKUP(I62,データ!$V$1:$W$15,2,FALSE)))</f>
        <v/>
      </c>
      <c r="AV62" s="32" t="str">
        <f t="shared" si="62"/>
        <v/>
      </c>
      <c r="AW62" s="32" t="str">
        <f t="shared" si="68"/>
        <v/>
      </c>
      <c r="AX62" s="32" t="str">
        <f>IF($U62="","",CONCATENATE(W62," ",VLOOKUP(V62,データ!$V$1:$W$15,2,FALSE)))</f>
        <v/>
      </c>
      <c r="AY62" s="32" t="str">
        <f t="shared" si="71"/>
        <v/>
      </c>
      <c r="AZ62" s="32" t="str">
        <f t="shared" si="72"/>
        <v/>
      </c>
      <c r="BA62" s="32" t="str">
        <f t="shared" si="73"/>
        <v/>
      </c>
      <c r="BC62" s="32" t="str">
        <f t="shared" si="74"/>
        <v/>
      </c>
      <c r="BD62" s="32" t="str">
        <f t="shared" si="75"/>
        <v/>
      </c>
      <c r="BE62" s="32" t="b">
        <f t="shared" si="76"/>
        <v>0</v>
      </c>
      <c r="BF62" s="32" t="str">
        <f t="shared" si="77"/>
        <v>00種目を00入力00</v>
      </c>
      <c r="BG62" s="32" t="b">
        <f t="shared" si="78"/>
        <v>0</v>
      </c>
      <c r="BH62" s="32" t="str">
        <f t="shared" si="79"/>
        <v>0種目を00入力00</v>
      </c>
      <c r="BI62" s="32" t="b">
        <f t="shared" si="80"/>
        <v>0</v>
      </c>
      <c r="BJ62" s="32" t="str">
        <f t="shared" si="81"/>
        <v xml:space="preserve">  　00入力00</v>
      </c>
      <c r="BK62" s="32" t="b">
        <f t="shared" si="82"/>
        <v>0</v>
      </c>
      <c r="BL62" s="32" t="str">
        <f t="shared" si="83"/>
        <v>00種目を00</v>
      </c>
      <c r="BM62" s="32" t="b">
        <f t="shared" si="84"/>
        <v>0</v>
      </c>
      <c r="BN62" s="32" t="str">
        <f t="shared" si="85"/>
        <v xml:space="preserve"> 0種目を00</v>
      </c>
      <c r="BO62" s="32" t="b">
        <f t="shared" si="86"/>
        <v>0</v>
      </c>
      <c r="BP62" s="32" t="str">
        <f t="shared" si="87"/>
        <v xml:space="preserve"> 0種目を00</v>
      </c>
      <c r="BQ62" s="32" t="b">
        <f t="shared" si="88"/>
        <v>0</v>
      </c>
      <c r="BR62" s="32" t="str">
        <f t="shared" si="89"/>
        <v>0000点</v>
      </c>
      <c r="BS62" s="32" t="b">
        <f t="shared" si="90"/>
        <v>0</v>
      </c>
      <c r="BT62" s="32" t="str">
        <f t="shared" si="91"/>
        <v xml:space="preserve"> 000点</v>
      </c>
      <c r="BU62" s="32" t="b">
        <f t="shared" si="92"/>
        <v>0</v>
      </c>
      <c r="BV62" s="32" t="str">
        <f t="shared" si="93"/>
        <v xml:space="preserve">  00点</v>
      </c>
      <c r="BW62" s="32" t="b">
        <f t="shared" si="63"/>
        <v>0</v>
      </c>
      <c r="BX62" s="32" t="b">
        <f t="shared" si="94"/>
        <v>0</v>
      </c>
      <c r="BY62" s="32" t="str">
        <f t="shared" si="95"/>
        <v>00種目を00入力00</v>
      </c>
      <c r="BZ62" s="32" t="b">
        <f t="shared" si="96"/>
        <v>0</v>
      </c>
      <c r="CA62" s="32" t="str">
        <f t="shared" si="97"/>
        <v>0種目を00入力00</v>
      </c>
      <c r="CB62" s="32" t="b">
        <f t="shared" si="98"/>
        <v>0</v>
      </c>
      <c r="CC62" s="32" t="str">
        <f t="shared" si="99"/>
        <v xml:space="preserve">  　00入力00</v>
      </c>
      <c r="CD62" s="32" t="b">
        <f t="shared" si="100"/>
        <v>0</v>
      </c>
      <c r="CE62" s="32" t="str">
        <f t="shared" si="101"/>
        <v>00種目を00</v>
      </c>
      <c r="CF62" s="32" t="b">
        <f t="shared" si="102"/>
        <v>0</v>
      </c>
      <c r="CG62" s="32" t="str">
        <f t="shared" si="103"/>
        <v xml:space="preserve"> 0種目を00</v>
      </c>
      <c r="CH62" s="32" t="b">
        <f t="shared" si="104"/>
        <v>0</v>
      </c>
      <c r="CI62" s="32" t="str">
        <f t="shared" si="105"/>
        <v xml:space="preserve"> 0種目を00</v>
      </c>
      <c r="CJ62" s="32" t="b">
        <f t="shared" si="106"/>
        <v>0</v>
      </c>
      <c r="CK62" s="32" t="str">
        <f t="shared" si="107"/>
        <v>0000点</v>
      </c>
      <c r="CL62" s="32" t="b">
        <f t="shared" si="108"/>
        <v>0</v>
      </c>
      <c r="CM62" s="32" t="str">
        <f t="shared" si="109"/>
        <v xml:space="preserve"> 000点</v>
      </c>
      <c r="CN62" s="32" t="b">
        <f t="shared" si="110"/>
        <v>0</v>
      </c>
      <c r="CO62" s="32" t="str">
        <f t="shared" si="111"/>
        <v xml:space="preserve">  00点</v>
      </c>
      <c r="CP62" s="32" t="b">
        <f t="shared" si="116"/>
        <v>0</v>
      </c>
      <c r="CQ62" s="32" t="str">
        <f t="shared" si="112"/>
        <v/>
      </c>
      <c r="CR62" s="32" t="str">
        <f t="shared" si="113"/>
        <v/>
      </c>
      <c r="CS62" s="32" t="str">
        <f t="shared" si="69"/>
        <v/>
      </c>
      <c r="CT62" s="32" t="str">
        <f t="shared" si="53"/>
        <v/>
      </c>
      <c r="CU62" s="32" t="str">
        <f t="shared" si="114"/>
        <v/>
      </c>
      <c r="CV62" s="32" t="str">
        <f t="shared" si="54"/>
        <v/>
      </c>
      <c r="CW62" s="32" t="str">
        <f t="shared" si="115"/>
        <v/>
      </c>
      <c r="CX62" s="32" t="str">
        <f t="shared" si="55"/>
        <v/>
      </c>
    </row>
    <row r="63" spans="1:102">
      <c r="A63" s="65">
        <v>48</v>
      </c>
      <c r="B63" s="74"/>
      <c r="C63" s="74"/>
      <c r="D63" s="74"/>
      <c r="E63" s="75"/>
      <c r="F63" s="72" t="e">
        <f>VLOOKUP(E63,データ!D:E,2,FALSE)</f>
        <v>#N/A</v>
      </c>
      <c r="G63" s="76"/>
      <c r="H63" s="75"/>
      <c r="I63" s="72" t="e">
        <f>VLOOKUP(H63,データ!J:K,2,FALSE)</f>
        <v>#N/A</v>
      </c>
      <c r="J63" s="75"/>
      <c r="K63" s="72" t="e">
        <f>VLOOKUP(J63,データ!G:H,2,FALSE)</f>
        <v>#N/A</v>
      </c>
      <c r="L63" s="77">
        <v>0</v>
      </c>
      <c r="M63" s="78">
        <v>0</v>
      </c>
      <c r="N63" s="55" t="str">
        <f t="shared" si="56"/>
        <v>種目を</v>
      </c>
      <c r="O63" s="169">
        <v>0</v>
      </c>
      <c r="P63" s="168">
        <v>0</v>
      </c>
      <c r="Q63" s="55" t="str">
        <f t="shared" si="57"/>
        <v>入力</v>
      </c>
      <c r="R63" s="170">
        <v>0</v>
      </c>
      <c r="S63" s="171">
        <v>0</v>
      </c>
      <c r="T63" s="72" t="e">
        <f t="shared" si="64"/>
        <v>#N/A</v>
      </c>
      <c r="U63" s="75"/>
      <c r="V63" s="72" t="e">
        <f>VLOOKUP(U63,データ!J:K,2,FALSE)</f>
        <v>#N/A</v>
      </c>
      <c r="W63" s="75"/>
      <c r="X63" s="72" t="e">
        <f>VLOOKUP(W63,データ!G:H,2,0)</f>
        <v>#N/A</v>
      </c>
      <c r="Y63" s="167">
        <v>0</v>
      </c>
      <c r="Z63" s="168">
        <v>0</v>
      </c>
      <c r="AA63" s="55" t="str">
        <f t="shared" si="48"/>
        <v>種目を</v>
      </c>
      <c r="AB63" s="169">
        <v>0</v>
      </c>
      <c r="AC63" s="168">
        <v>0</v>
      </c>
      <c r="AD63" s="55" t="str">
        <f t="shared" si="58"/>
        <v>入力</v>
      </c>
      <c r="AE63" s="170">
        <v>0</v>
      </c>
      <c r="AF63" s="171">
        <v>0</v>
      </c>
      <c r="AG63" s="72" t="e">
        <f t="shared" si="59"/>
        <v>#N/A</v>
      </c>
      <c r="AH63" s="50"/>
      <c r="AI63" s="73"/>
      <c r="AJ63" s="73"/>
      <c r="AK63" s="73"/>
      <c r="AL63" s="73">
        <f>COUNT($AM$16:AM63)</f>
        <v>0</v>
      </c>
      <c r="AM63" s="32" t="str">
        <f t="shared" si="70"/>
        <v/>
      </c>
      <c r="AN63" s="73">
        <f>COUNT($AO$16:AO63)</f>
        <v>0</v>
      </c>
      <c r="AO63" s="32" t="str">
        <f t="shared" si="60"/>
        <v/>
      </c>
      <c r="AP63" s="32" t="str">
        <f t="shared" si="65"/>
        <v/>
      </c>
      <c r="AQ63" s="32" t="str">
        <f t="shared" si="61"/>
        <v/>
      </c>
      <c r="AR63" s="32" t="str">
        <f>IF($B63="","",IF(G63="","",G63))</f>
        <v/>
      </c>
      <c r="AS63" s="32" t="str">
        <f t="shared" si="50"/>
        <v/>
      </c>
      <c r="AT63" s="32" t="str">
        <f>IF($B63="","",D63)</f>
        <v/>
      </c>
      <c r="AU63" s="32" t="str">
        <f>IF($H63="","",CONCATENATE(J63," ",VLOOKUP(I63,データ!$V$1:$W$15,2,FALSE)))</f>
        <v/>
      </c>
      <c r="AV63" s="32" t="str">
        <f t="shared" si="62"/>
        <v/>
      </c>
      <c r="AW63" s="32" t="str">
        <f t="shared" si="68"/>
        <v/>
      </c>
      <c r="AX63" s="32" t="str">
        <f>IF($U63="","",CONCATENATE(W63," ",VLOOKUP(V63,データ!$V$1:$W$15,2,FALSE)))</f>
        <v/>
      </c>
      <c r="AY63" s="32" t="str">
        <f t="shared" si="71"/>
        <v/>
      </c>
      <c r="AZ63" s="32" t="str">
        <f t="shared" si="72"/>
        <v/>
      </c>
      <c r="BA63" s="32" t="str">
        <f t="shared" si="73"/>
        <v/>
      </c>
      <c r="BC63" s="32" t="str">
        <f t="shared" si="74"/>
        <v/>
      </c>
      <c r="BD63" s="32" t="str">
        <f t="shared" si="75"/>
        <v/>
      </c>
      <c r="BE63" s="32" t="b">
        <f t="shared" si="76"/>
        <v>0</v>
      </c>
      <c r="BF63" s="32" t="str">
        <f t="shared" si="77"/>
        <v>00種目を00入力00</v>
      </c>
      <c r="BG63" s="32" t="b">
        <f t="shared" si="78"/>
        <v>0</v>
      </c>
      <c r="BH63" s="32" t="str">
        <f t="shared" si="79"/>
        <v>0種目を00入力00</v>
      </c>
      <c r="BI63" s="32" t="b">
        <f t="shared" si="80"/>
        <v>0</v>
      </c>
      <c r="BJ63" s="32" t="str">
        <f t="shared" si="81"/>
        <v xml:space="preserve">  　00入力00</v>
      </c>
      <c r="BK63" s="32" t="b">
        <f t="shared" si="82"/>
        <v>0</v>
      </c>
      <c r="BL63" s="32" t="str">
        <f t="shared" si="83"/>
        <v>00種目を00</v>
      </c>
      <c r="BM63" s="32" t="b">
        <f t="shared" si="84"/>
        <v>0</v>
      </c>
      <c r="BN63" s="32" t="str">
        <f t="shared" si="85"/>
        <v xml:space="preserve"> 0種目を00</v>
      </c>
      <c r="BO63" s="32" t="b">
        <f t="shared" si="86"/>
        <v>0</v>
      </c>
      <c r="BP63" s="32" t="str">
        <f t="shared" si="87"/>
        <v xml:space="preserve"> 0種目を00</v>
      </c>
      <c r="BQ63" s="32" t="b">
        <f t="shared" si="88"/>
        <v>0</v>
      </c>
      <c r="BR63" s="32" t="str">
        <f t="shared" si="89"/>
        <v>0000点</v>
      </c>
      <c r="BS63" s="32" t="b">
        <f t="shared" si="90"/>
        <v>0</v>
      </c>
      <c r="BT63" s="32" t="str">
        <f t="shared" si="91"/>
        <v xml:space="preserve"> 000点</v>
      </c>
      <c r="BU63" s="32" t="b">
        <f t="shared" si="92"/>
        <v>0</v>
      </c>
      <c r="BV63" s="32" t="str">
        <f t="shared" si="93"/>
        <v xml:space="preserve">  00点</v>
      </c>
      <c r="BW63" s="32" t="b">
        <f t="shared" si="63"/>
        <v>0</v>
      </c>
      <c r="BX63" s="32" t="b">
        <f t="shared" si="94"/>
        <v>0</v>
      </c>
      <c r="BY63" s="32" t="str">
        <f t="shared" si="95"/>
        <v>00種目を00入力00</v>
      </c>
      <c r="BZ63" s="32" t="b">
        <f t="shared" si="96"/>
        <v>0</v>
      </c>
      <c r="CA63" s="32" t="str">
        <f t="shared" si="97"/>
        <v>0種目を00入力00</v>
      </c>
      <c r="CB63" s="32" t="b">
        <f t="shared" si="98"/>
        <v>0</v>
      </c>
      <c r="CC63" s="32" t="str">
        <f t="shared" si="99"/>
        <v xml:space="preserve">  　00入力00</v>
      </c>
      <c r="CD63" s="32" t="b">
        <f t="shared" si="100"/>
        <v>0</v>
      </c>
      <c r="CE63" s="32" t="str">
        <f t="shared" si="101"/>
        <v>00種目を00</v>
      </c>
      <c r="CF63" s="32" t="b">
        <f t="shared" si="102"/>
        <v>0</v>
      </c>
      <c r="CG63" s="32" t="str">
        <f t="shared" si="103"/>
        <v xml:space="preserve"> 0種目を00</v>
      </c>
      <c r="CH63" s="32" t="b">
        <f t="shared" si="104"/>
        <v>0</v>
      </c>
      <c r="CI63" s="32" t="str">
        <f t="shared" si="105"/>
        <v xml:space="preserve"> 0種目を00</v>
      </c>
      <c r="CJ63" s="32" t="b">
        <f t="shared" si="106"/>
        <v>0</v>
      </c>
      <c r="CK63" s="32" t="str">
        <f t="shared" si="107"/>
        <v>0000点</v>
      </c>
      <c r="CL63" s="32" t="b">
        <f t="shared" si="108"/>
        <v>0</v>
      </c>
      <c r="CM63" s="32" t="str">
        <f t="shared" si="109"/>
        <v xml:space="preserve"> 000点</v>
      </c>
      <c r="CN63" s="32" t="b">
        <f t="shared" si="110"/>
        <v>0</v>
      </c>
      <c r="CO63" s="32" t="str">
        <f t="shared" si="111"/>
        <v xml:space="preserve">  00点</v>
      </c>
      <c r="CP63" s="32" t="b">
        <f t="shared" si="116"/>
        <v>0</v>
      </c>
      <c r="CQ63" s="32" t="str">
        <f t="shared" si="112"/>
        <v/>
      </c>
      <c r="CR63" s="32" t="str">
        <f t="shared" si="113"/>
        <v/>
      </c>
      <c r="CS63" s="32" t="str">
        <f t="shared" si="69"/>
        <v/>
      </c>
      <c r="CT63" s="32" t="str">
        <f t="shared" si="53"/>
        <v/>
      </c>
      <c r="CU63" s="32" t="str">
        <f t="shared" si="114"/>
        <v/>
      </c>
      <c r="CV63" s="32" t="str">
        <f t="shared" si="54"/>
        <v/>
      </c>
      <c r="CW63" s="32" t="str">
        <f t="shared" si="115"/>
        <v/>
      </c>
      <c r="CX63" s="32" t="str">
        <f t="shared" si="55"/>
        <v/>
      </c>
    </row>
    <row r="64" spans="1:102">
      <c r="A64" s="65">
        <v>49</v>
      </c>
      <c r="B64" s="74"/>
      <c r="C64" s="74"/>
      <c r="D64" s="74"/>
      <c r="E64" s="75"/>
      <c r="F64" s="72" t="e">
        <f>VLOOKUP(E64,データ!D:E,2,FALSE)</f>
        <v>#N/A</v>
      </c>
      <c r="G64" s="76"/>
      <c r="H64" s="75"/>
      <c r="I64" s="72" t="e">
        <f>VLOOKUP(H64,データ!J:K,2,FALSE)</f>
        <v>#N/A</v>
      </c>
      <c r="J64" s="75"/>
      <c r="K64" s="72" t="e">
        <f>VLOOKUP(J64,データ!G:H,2,FALSE)</f>
        <v>#N/A</v>
      </c>
      <c r="L64" s="77">
        <v>0</v>
      </c>
      <c r="M64" s="78">
        <v>0</v>
      </c>
      <c r="N64" s="55" t="str">
        <f t="shared" si="56"/>
        <v>種目を</v>
      </c>
      <c r="O64" s="169">
        <v>0</v>
      </c>
      <c r="P64" s="168">
        <v>0</v>
      </c>
      <c r="Q64" s="55" t="str">
        <f t="shared" si="57"/>
        <v>入力</v>
      </c>
      <c r="R64" s="170">
        <v>0</v>
      </c>
      <c r="S64" s="171">
        <v>0</v>
      </c>
      <c r="T64" s="72" t="e">
        <f t="shared" si="64"/>
        <v>#N/A</v>
      </c>
      <c r="U64" s="75"/>
      <c r="V64" s="72" t="e">
        <f>VLOOKUP(U64,データ!J:K,2,FALSE)</f>
        <v>#N/A</v>
      </c>
      <c r="W64" s="75"/>
      <c r="X64" s="72" t="e">
        <f>VLOOKUP(W64,データ!G:H,2,0)</f>
        <v>#N/A</v>
      </c>
      <c r="Y64" s="167">
        <v>0</v>
      </c>
      <c r="Z64" s="168">
        <v>0</v>
      </c>
      <c r="AA64" s="55" t="str">
        <f t="shared" si="48"/>
        <v>種目を</v>
      </c>
      <c r="AB64" s="169">
        <v>0</v>
      </c>
      <c r="AC64" s="168">
        <v>0</v>
      </c>
      <c r="AD64" s="55" t="str">
        <f t="shared" si="58"/>
        <v>入力</v>
      </c>
      <c r="AE64" s="170">
        <v>0</v>
      </c>
      <c r="AF64" s="171">
        <v>0</v>
      </c>
      <c r="AG64" s="72" t="e">
        <f t="shared" si="59"/>
        <v>#N/A</v>
      </c>
      <c r="AH64" s="50"/>
      <c r="AI64" s="73"/>
      <c r="AJ64" s="73"/>
      <c r="AK64" s="73"/>
      <c r="AL64" s="73">
        <f>COUNT($AM$16:AM64)</f>
        <v>0</v>
      </c>
      <c r="AM64" s="32" t="str">
        <f t="shared" si="70"/>
        <v/>
      </c>
      <c r="AN64" s="73">
        <f>COUNT($AO$16:AO64)</f>
        <v>0</v>
      </c>
      <c r="AO64" s="32" t="str">
        <f t="shared" si="60"/>
        <v/>
      </c>
      <c r="AP64" s="32" t="str">
        <f t="shared" si="65"/>
        <v/>
      </c>
      <c r="AQ64" s="32" t="str">
        <f t="shared" si="61"/>
        <v/>
      </c>
      <c r="AR64" s="32" t="str">
        <f>IF($B64="","",IF(G64="","",G64))</f>
        <v/>
      </c>
      <c r="AS64" s="32" t="str">
        <f t="shared" si="50"/>
        <v/>
      </c>
      <c r="AT64" s="32" t="str">
        <f>IF($B64="","",D64)</f>
        <v/>
      </c>
      <c r="AU64" s="32" t="str">
        <f>IF($H64="","",CONCATENATE(J64," ",VLOOKUP(I64,データ!$V$1:$W$15,2,FALSE)))</f>
        <v/>
      </c>
      <c r="AV64" s="32" t="str">
        <f t="shared" si="62"/>
        <v/>
      </c>
      <c r="AW64" s="32" t="str">
        <f t="shared" si="68"/>
        <v/>
      </c>
      <c r="AX64" s="32" t="str">
        <f>IF($U64="","",CONCATENATE(W64," ",VLOOKUP(V64,データ!$V$1:$W$15,2,FALSE)))</f>
        <v/>
      </c>
      <c r="AY64" s="32" t="str">
        <f t="shared" si="71"/>
        <v/>
      </c>
      <c r="AZ64" s="32" t="str">
        <f t="shared" si="72"/>
        <v/>
      </c>
      <c r="BA64" s="32" t="str">
        <f t="shared" si="73"/>
        <v/>
      </c>
      <c r="BC64" s="32" t="str">
        <f t="shared" si="74"/>
        <v/>
      </c>
      <c r="BD64" s="32" t="str">
        <f t="shared" si="75"/>
        <v/>
      </c>
      <c r="BE64" s="32" t="b">
        <f t="shared" si="76"/>
        <v>0</v>
      </c>
      <c r="BF64" s="32" t="str">
        <f t="shared" si="77"/>
        <v>00種目を00入力00</v>
      </c>
      <c r="BG64" s="32" t="b">
        <f t="shared" si="78"/>
        <v>0</v>
      </c>
      <c r="BH64" s="32" t="str">
        <f t="shared" si="79"/>
        <v>0種目を00入力00</v>
      </c>
      <c r="BI64" s="32" t="b">
        <f t="shared" si="80"/>
        <v>0</v>
      </c>
      <c r="BJ64" s="32" t="str">
        <f t="shared" si="81"/>
        <v xml:space="preserve">  　00入力00</v>
      </c>
      <c r="BK64" s="32" t="b">
        <f t="shared" si="82"/>
        <v>0</v>
      </c>
      <c r="BL64" s="32" t="str">
        <f t="shared" si="83"/>
        <v>00種目を00</v>
      </c>
      <c r="BM64" s="32" t="b">
        <f t="shared" si="84"/>
        <v>0</v>
      </c>
      <c r="BN64" s="32" t="str">
        <f t="shared" si="85"/>
        <v xml:space="preserve"> 0種目を00</v>
      </c>
      <c r="BO64" s="32" t="b">
        <f t="shared" si="86"/>
        <v>0</v>
      </c>
      <c r="BP64" s="32" t="str">
        <f t="shared" si="87"/>
        <v xml:space="preserve"> 0種目を00</v>
      </c>
      <c r="BQ64" s="32" t="b">
        <f t="shared" si="88"/>
        <v>0</v>
      </c>
      <c r="BR64" s="32" t="str">
        <f t="shared" si="89"/>
        <v>0000点</v>
      </c>
      <c r="BS64" s="32" t="b">
        <f t="shared" si="90"/>
        <v>0</v>
      </c>
      <c r="BT64" s="32" t="str">
        <f t="shared" si="91"/>
        <v xml:space="preserve"> 000点</v>
      </c>
      <c r="BU64" s="32" t="b">
        <f t="shared" si="92"/>
        <v>0</v>
      </c>
      <c r="BV64" s="32" t="str">
        <f t="shared" si="93"/>
        <v xml:space="preserve">  00点</v>
      </c>
      <c r="BW64" s="32" t="b">
        <f t="shared" si="63"/>
        <v>0</v>
      </c>
      <c r="BX64" s="32" t="b">
        <f t="shared" si="94"/>
        <v>0</v>
      </c>
      <c r="BY64" s="32" t="str">
        <f t="shared" si="95"/>
        <v>00種目を00入力00</v>
      </c>
      <c r="BZ64" s="32" t="b">
        <f t="shared" si="96"/>
        <v>0</v>
      </c>
      <c r="CA64" s="32" t="str">
        <f t="shared" si="97"/>
        <v>0種目を00入力00</v>
      </c>
      <c r="CB64" s="32" t="b">
        <f t="shared" si="98"/>
        <v>0</v>
      </c>
      <c r="CC64" s="32" t="str">
        <f t="shared" si="99"/>
        <v xml:space="preserve">  　00入力00</v>
      </c>
      <c r="CD64" s="32" t="b">
        <f t="shared" si="100"/>
        <v>0</v>
      </c>
      <c r="CE64" s="32" t="str">
        <f t="shared" si="101"/>
        <v>00種目を00</v>
      </c>
      <c r="CF64" s="32" t="b">
        <f t="shared" si="102"/>
        <v>0</v>
      </c>
      <c r="CG64" s="32" t="str">
        <f t="shared" si="103"/>
        <v xml:space="preserve"> 0種目を00</v>
      </c>
      <c r="CH64" s="32" t="b">
        <f t="shared" si="104"/>
        <v>0</v>
      </c>
      <c r="CI64" s="32" t="str">
        <f t="shared" si="105"/>
        <v xml:space="preserve"> 0種目を00</v>
      </c>
      <c r="CJ64" s="32" t="b">
        <f t="shared" si="106"/>
        <v>0</v>
      </c>
      <c r="CK64" s="32" t="str">
        <f t="shared" si="107"/>
        <v>0000点</v>
      </c>
      <c r="CL64" s="32" t="b">
        <f t="shared" si="108"/>
        <v>0</v>
      </c>
      <c r="CM64" s="32" t="str">
        <f t="shared" si="109"/>
        <v xml:space="preserve"> 000点</v>
      </c>
      <c r="CN64" s="32" t="b">
        <f t="shared" si="110"/>
        <v>0</v>
      </c>
      <c r="CO64" s="32" t="str">
        <f t="shared" si="111"/>
        <v xml:space="preserve">  00点</v>
      </c>
      <c r="CP64" s="32" t="b">
        <f t="shared" si="116"/>
        <v>0</v>
      </c>
      <c r="CQ64" s="32" t="str">
        <f t="shared" si="112"/>
        <v/>
      </c>
      <c r="CR64" s="32" t="str">
        <f t="shared" si="113"/>
        <v/>
      </c>
      <c r="CS64" s="32" t="str">
        <f t="shared" si="69"/>
        <v/>
      </c>
      <c r="CT64" s="32" t="str">
        <f t="shared" si="53"/>
        <v/>
      </c>
      <c r="CU64" s="32" t="str">
        <f t="shared" si="114"/>
        <v/>
      </c>
      <c r="CV64" s="32" t="str">
        <f t="shared" si="54"/>
        <v/>
      </c>
      <c r="CW64" s="32" t="str">
        <f t="shared" si="115"/>
        <v/>
      </c>
      <c r="CX64" s="32" t="str">
        <f t="shared" si="55"/>
        <v/>
      </c>
    </row>
    <row r="65" spans="1:102">
      <c r="A65" s="65">
        <v>50</v>
      </c>
      <c r="B65" s="74"/>
      <c r="C65" s="74"/>
      <c r="D65" s="74"/>
      <c r="E65" s="75"/>
      <c r="F65" s="72" t="e">
        <f>VLOOKUP(E65,データ!D:E,2,FALSE)</f>
        <v>#N/A</v>
      </c>
      <c r="G65" s="76"/>
      <c r="H65" s="75"/>
      <c r="I65" s="72" t="e">
        <f>VLOOKUP(H65,データ!J:K,2,FALSE)</f>
        <v>#N/A</v>
      </c>
      <c r="J65" s="75"/>
      <c r="K65" s="72" t="e">
        <f>VLOOKUP(J65,データ!G:H,2,FALSE)</f>
        <v>#N/A</v>
      </c>
      <c r="L65" s="77">
        <v>0</v>
      </c>
      <c r="M65" s="78">
        <v>0</v>
      </c>
      <c r="N65" s="55" t="str">
        <f t="shared" si="56"/>
        <v>種目を</v>
      </c>
      <c r="O65" s="169">
        <v>0</v>
      </c>
      <c r="P65" s="168">
        <v>0</v>
      </c>
      <c r="Q65" s="55" t="str">
        <f t="shared" si="57"/>
        <v>入力</v>
      </c>
      <c r="R65" s="170">
        <v>0</v>
      </c>
      <c r="S65" s="171">
        <v>0</v>
      </c>
      <c r="T65" s="72" t="e">
        <f t="shared" si="64"/>
        <v>#N/A</v>
      </c>
      <c r="U65" s="75"/>
      <c r="V65" s="72" t="e">
        <f>VLOOKUP(U65,データ!J:K,2,FALSE)</f>
        <v>#N/A</v>
      </c>
      <c r="W65" s="75"/>
      <c r="X65" s="72" t="e">
        <f>VLOOKUP(W65,データ!G:H,2,0)</f>
        <v>#N/A</v>
      </c>
      <c r="Y65" s="167">
        <v>0</v>
      </c>
      <c r="Z65" s="168">
        <v>0</v>
      </c>
      <c r="AA65" s="55" t="str">
        <f t="shared" si="48"/>
        <v>種目を</v>
      </c>
      <c r="AB65" s="169">
        <v>0</v>
      </c>
      <c r="AC65" s="168">
        <v>0</v>
      </c>
      <c r="AD65" s="55" t="str">
        <f t="shared" si="58"/>
        <v>入力</v>
      </c>
      <c r="AE65" s="170">
        <v>0</v>
      </c>
      <c r="AF65" s="171">
        <v>0</v>
      </c>
      <c r="AG65" s="72" t="e">
        <f t="shared" si="59"/>
        <v>#N/A</v>
      </c>
      <c r="AH65" s="50"/>
      <c r="AI65" s="73"/>
      <c r="AJ65" s="73"/>
      <c r="AK65" s="73"/>
      <c r="AL65" s="73">
        <f>COUNT($AM$16:AM65)</f>
        <v>0</v>
      </c>
      <c r="AM65" s="32" t="str">
        <f t="shared" si="70"/>
        <v/>
      </c>
      <c r="AN65" s="73">
        <f>COUNT($AO$16:AO65)</f>
        <v>0</v>
      </c>
      <c r="AO65" s="32" t="str">
        <f t="shared" si="60"/>
        <v/>
      </c>
      <c r="AP65" s="32" t="str">
        <f t="shared" si="65"/>
        <v/>
      </c>
      <c r="AQ65" s="32" t="str">
        <f t="shared" si="61"/>
        <v/>
      </c>
      <c r="AR65" s="32" t="str">
        <f>IF($B65="","",IF(G65="","",G65))</f>
        <v/>
      </c>
      <c r="AS65" s="32" t="str">
        <f t="shared" si="50"/>
        <v/>
      </c>
      <c r="AT65" s="32" t="str">
        <f>IF($B65="","",D65)</f>
        <v/>
      </c>
      <c r="AU65" s="32" t="str">
        <f>IF($H65="","",CONCATENATE(J65," ",VLOOKUP(I65,データ!$V$1:$W$15,2,FALSE)))</f>
        <v/>
      </c>
      <c r="AV65" s="32" t="str">
        <f t="shared" si="62"/>
        <v/>
      </c>
      <c r="AW65" s="32" t="str">
        <f t="shared" si="68"/>
        <v/>
      </c>
      <c r="AX65" s="32" t="str">
        <f>IF($U65="","",CONCATENATE(W65," ",VLOOKUP(V65,データ!$V$1:$W$15,2,FALSE)))</f>
        <v/>
      </c>
      <c r="AY65" s="32" t="str">
        <f t="shared" si="71"/>
        <v/>
      </c>
      <c r="AZ65" s="32" t="str">
        <f t="shared" si="72"/>
        <v/>
      </c>
      <c r="BA65" s="32" t="str">
        <f t="shared" si="73"/>
        <v/>
      </c>
      <c r="BC65" s="32" t="str">
        <f t="shared" si="74"/>
        <v/>
      </c>
      <c r="BD65" s="32" t="str">
        <f t="shared" si="75"/>
        <v/>
      </c>
      <c r="BE65" s="32" t="b">
        <f t="shared" si="76"/>
        <v>0</v>
      </c>
      <c r="BF65" s="32" t="str">
        <f t="shared" si="77"/>
        <v>00種目を00入力00</v>
      </c>
      <c r="BG65" s="32" t="b">
        <f t="shared" si="78"/>
        <v>0</v>
      </c>
      <c r="BH65" s="32" t="str">
        <f t="shared" si="79"/>
        <v>0種目を00入力00</v>
      </c>
      <c r="BI65" s="32" t="b">
        <f t="shared" si="80"/>
        <v>0</v>
      </c>
      <c r="BJ65" s="32" t="str">
        <f t="shared" si="81"/>
        <v xml:space="preserve">  　00入力00</v>
      </c>
      <c r="BK65" s="32" t="b">
        <f t="shared" si="82"/>
        <v>0</v>
      </c>
      <c r="BL65" s="32" t="str">
        <f t="shared" si="83"/>
        <v>00種目を00</v>
      </c>
      <c r="BM65" s="32" t="b">
        <f t="shared" si="84"/>
        <v>0</v>
      </c>
      <c r="BN65" s="32" t="str">
        <f t="shared" si="85"/>
        <v xml:space="preserve"> 0種目を00</v>
      </c>
      <c r="BO65" s="32" t="b">
        <f t="shared" si="86"/>
        <v>0</v>
      </c>
      <c r="BP65" s="32" t="str">
        <f t="shared" si="87"/>
        <v xml:space="preserve"> 0種目を00</v>
      </c>
      <c r="BQ65" s="32" t="b">
        <f t="shared" si="88"/>
        <v>0</v>
      </c>
      <c r="BR65" s="32" t="str">
        <f t="shared" si="89"/>
        <v>0000点</v>
      </c>
      <c r="BS65" s="32" t="b">
        <f t="shared" si="90"/>
        <v>0</v>
      </c>
      <c r="BT65" s="32" t="str">
        <f t="shared" si="91"/>
        <v xml:space="preserve"> 000点</v>
      </c>
      <c r="BU65" s="32" t="b">
        <f t="shared" si="92"/>
        <v>0</v>
      </c>
      <c r="BV65" s="32" t="str">
        <f t="shared" si="93"/>
        <v xml:space="preserve">  00点</v>
      </c>
      <c r="BW65" s="32" t="b">
        <f t="shared" si="63"/>
        <v>0</v>
      </c>
      <c r="BX65" s="32" t="b">
        <f t="shared" si="94"/>
        <v>0</v>
      </c>
      <c r="BY65" s="32" t="str">
        <f t="shared" si="95"/>
        <v>00種目を00入力00</v>
      </c>
      <c r="BZ65" s="32" t="b">
        <f t="shared" si="96"/>
        <v>0</v>
      </c>
      <c r="CA65" s="32" t="str">
        <f t="shared" si="97"/>
        <v>0種目を00入力00</v>
      </c>
      <c r="CB65" s="32" t="b">
        <f t="shared" si="98"/>
        <v>0</v>
      </c>
      <c r="CC65" s="32" t="str">
        <f t="shared" si="99"/>
        <v xml:space="preserve">  　00入力00</v>
      </c>
      <c r="CD65" s="32" t="b">
        <f t="shared" si="100"/>
        <v>0</v>
      </c>
      <c r="CE65" s="32" t="str">
        <f t="shared" si="101"/>
        <v>00種目を00</v>
      </c>
      <c r="CF65" s="32" t="b">
        <f t="shared" si="102"/>
        <v>0</v>
      </c>
      <c r="CG65" s="32" t="str">
        <f t="shared" si="103"/>
        <v xml:space="preserve"> 0種目を00</v>
      </c>
      <c r="CH65" s="32" t="b">
        <f t="shared" si="104"/>
        <v>0</v>
      </c>
      <c r="CI65" s="32" t="str">
        <f t="shared" si="105"/>
        <v xml:space="preserve"> 0種目を00</v>
      </c>
      <c r="CJ65" s="32" t="b">
        <f t="shared" si="106"/>
        <v>0</v>
      </c>
      <c r="CK65" s="32" t="str">
        <f t="shared" si="107"/>
        <v>0000点</v>
      </c>
      <c r="CL65" s="32" t="b">
        <f t="shared" si="108"/>
        <v>0</v>
      </c>
      <c r="CM65" s="32" t="str">
        <f t="shared" si="109"/>
        <v xml:space="preserve"> 000点</v>
      </c>
      <c r="CN65" s="32" t="b">
        <f t="shared" si="110"/>
        <v>0</v>
      </c>
      <c r="CO65" s="32" t="str">
        <f t="shared" si="111"/>
        <v xml:space="preserve">  00点</v>
      </c>
      <c r="CP65" s="32" t="b">
        <f t="shared" si="116"/>
        <v>0</v>
      </c>
      <c r="CQ65" s="32" t="str">
        <f t="shared" si="112"/>
        <v/>
      </c>
      <c r="CR65" s="32" t="str">
        <f t="shared" si="113"/>
        <v/>
      </c>
      <c r="CS65" s="32" t="str">
        <f t="shared" si="69"/>
        <v/>
      </c>
      <c r="CT65" s="32" t="str">
        <f t="shared" si="53"/>
        <v/>
      </c>
      <c r="CU65" s="32" t="str">
        <f t="shared" si="114"/>
        <v/>
      </c>
      <c r="CV65" s="32" t="str">
        <f t="shared" si="54"/>
        <v/>
      </c>
      <c r="CW65" s="32" t="str">
        <f t="shared" si="115"/>
        <v/>
      </c>
      <c r="CX65" s="32" t="str">
        <f t="shared" si="55"/>
        <v/>
      </c>
    </row>
    <row r="66" spans="1:102" hidden="1">
      <c r="B66" s="80" t="s">
        <v>213</v>
      </c>
      <c r="C66" s="81" t="s">
        <v>250</v>
      </c>
      <c r="E66" s="32" t="s">
        <v>234</v>
      </c>
      <c r="F66" s="81"/>
      <c r="H66" s="32" t="s">
        <v>251</v>
      </c>
      <c r="I66" s="81" t="s">
        <v>530</v>
      </c>
      <c r="J66" s="32" t="s">
        <v>236</v>
      </c>
      <c r="K66" s="81"/>
      <c r="L66" s="81" t="s">
        <v>252</v>
      </c>
      <c r="M66" s="81" t="s">
        <v>253</v>
      </c>
      <c r="N66" s="81"/>
      <c r="O66" s="81"/>
      <c r="P66" s="81"/>
      <c r="Q66" s="81"/>
      <c r="R66"/>
      <c r="S66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 t="s">
        <v>1067</v>
      </c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X66" s="32" t="str">
        <f>IF($U66="","",CONCATENATE(W66," ",VLOOKUP(V66,データ!$V$1:$W$15,2,FALSE)))</f>
        <v/>
      </c>
    </row>
    <row r="67" spans="1:102" hidden="1">
      <c r="B67" s="80" t="s">
        <v>254</v>
      </c>
      <c r="C67" s="81" t="s">
        <v>255</v>
      </c>
      <c r="E67" s="32" t="s">
        <v>247</v>
      </c>
      <c r="F67" s="81"/>
      <c r="H67" s="32" t="s">
        <v>256</v>
      </c>
      <c r="I67" s="81" t="s">
        <v>531</v>
      </c>
      <c r="J67" s="32" t="s">
        <v>257</v>
      </c>
      <c r="K67" s="81"/>
      <c r="L67" s="81" t="s">
        <v>252</v>
      </c>
      <c r="M67" s="81" t="s">
        <v>253</v>
      </c>
      <c r="N67" s="81"/>
      <c r="O67" s="81"/>
      <c r="P67" s="81"/>
      <c r="Q67" s="81"/>
      <c r="R67"/>
      <c r="S67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 t="s">
        <v>1068</v>
      </c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X67" s="32" t="str">
        <f>IF($U67="","",CONCATENATE(W67," ",VLOOKUP(V67,データ!$V$1:$W$15,2,FALSE)))</f>
        <v/>
      </c>
    </row>
    <row r="68" spans="1:102" hidden="1">
      <c r="B68" s="80" t="s">
        <v>258</v>
      </c>
      <c r="C68" s="81" t="s">
        <v>259</v>
      </c>
      <c r="H68" s="32" t="s">
        <v>260</v>
      </c>
      <c r="I68" s="81" t="s">
        <v>532</v>
      </c>
      <c r="J68" s="32" t="s">
        <v>261</v>
      </c>
      <c r="K68" s="81"/>
      <c r="L68" s="81" t="s">
        <v>252</v>
      </c>
      <c r="M68" s="81" t="s">
        <v>253</v>
      </c>
      <c r="N68" s="81"/>
      <c r="O68" s="81"/>
      <c r="P68" s="81"/>
      <c r="Q68" s="81"/>
      <c r="R68"/>
      <c r="S68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 t="s">
        <v>1069</v>
      </c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X68" s="32" t="str">
        <f>IF($U68="","",CONCATENATE(W68," ",VLOOKUP(V68,データ!$V$1:$W$15,2,FALSE)))</f>
        <v/>
      </c>
    </row>
    <row r="69" spans="1:102" hidden="1">
      <c r="B69" s="80" t="s">
        <v>262</v>
      </c>
      <c r="H69" s="32" t="s">
        <v>263</v>
      </c>
      <c r="I69" s="81" t="s">
        <v>533</v>
      </c>
      <c r="J69" s="32" t="s">
        <v>264</v>
      </c>
      <c r="K69" s="81"/>
      <c r="L69" s="81" t="s">
        <v>252</v>
      </c>
      <c r="M69" s="81" t="s">
        <v>253</v>
      </c>
      <c r="N69" s="81"/>
      <c r="O69" s="81"/>
      <c r="P69" s="81"/>
      <c r="Q69" s="81"/>
      <c r="R69"/>
      <c r="S69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 t="s">
        <v>1070</v>
      </c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X69" s="32" t="str">
        <f>IF($U69="","",CONCATENATE(W69," ",VLOOKUP(V69,データ!$V$1:$W$15,2,FALSE)))</f>
        <v/>
      </c>
    </row>
    <row r="70" spans="1:102" hidden="1">
      <c r="B70" s="80" t="s">
        <v>265</v>
      </c>
      <c r="H70" s="32" t="s">
        <v>266</v>
      </c>
      <c r="I70" s="81" t="s">
        <v>534</v>
      </c>
      <c r="J70" s="32" t="s">
        <v>238</v>
      </c>
      <c r="K70" s="81"/>
      <c r="L70" s="81" t="s">
        <v>252</v>
      </c>
      <c r="M70" s="81" t="s">
        <v>253</v>
      </c>
      <c r="N70" s="81"/>
      <c r="O70" s="81"/>
      <c r="P70" s="81"/>
      <c r="Q70" s="81"/>
      <c r="R70"/>
      <c r="S70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 t="s">
        <v>1071</v>
      </c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X70" s="32" t="str">
        <f>IF($U70="","",CONCATENATE(W70," ",VLOOKUP(V70,データ!$V$1:$W$15,2,FALSE)))</f>
        <v/>
      </c>
    </row>
    <row r="71" spans="1:102" hidden="1">
      <c r="B71" s="80" t="s">
        <v>267</v>
      </c>
      <c r="H71" s="32" t="s">
        <v>268</v>
      </c>
      <c r="I71" s="81" t="s">
        <v>535</v>
      </c>
      <c r="J71" s="32" t="s">
        <v>269</v>
      </c>
      <c r="K71" s="81"/>
      <c r="L71" s="81" t="s">
        <v>252</v>
      </c>
      <c r="M71" s="81" t="s">
        <v>253</v>
      </c>
      <c r="N71" s="81"/>
      <c r="O71" s="81"/>
      <c r="P71" s="81"/>
      <c r="Q71" s="81"/>
      <c r="R71"/>
      <c r="S7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 t="s">
        <v>1072</v>
      </c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X71" s="32" t="str">
        <f>IF($U71="","",CONCATENATE(W71," ",VLOOKUP(V71,データ!$V$1:$W$15,2,FALSE)))</f>
        <v/>
      </c>
    </row>
    <row r="72" spans="1:102" hidden="1">
      <c r="B72" s="80" t="s">
        <v>270</v>
      </c>
      <c r="H72" s="32" t="s">
        <v>271</v>
      </c>
      <c r="I72" s="87" t="s">
        <v>536</v>
      </c>
      <c r="L72" s="81" t="s">
        <v>252</v>
      </c>
      <c r="M72" s="81" t="s">
        <v>253</v>
      </c>
      <c r="R72"/>
      <c r="S72"/>
      <c r="AH72" s="81" t="s">
        <v>1073</v>
      </c>
      <c r="AX72" s="32" t="str">
        <f>IF($U72="","",CONCATENATE(W72," ",VLOOKUP(V72,データ!$V$1:$W$15,2,FALSE)))</f>
        <v/>
      </c>
    </row>
    <row r="73" spans="1:102" hidden="1">
      <c r="B73" s="80" t="s">
        <v>272</v>
      </c>
      <c r="H73" s="32" t="s">
        <v>273</v>
      </c>
      <c r="I73" s="81" t="s">
        <v>537</v>
      </c>
      <c r="L73" s="81" t="s">
        <v>252</v>
      </c>
      <c r="M73" s="81" t="s">
        <v>253</v>
      </c>
      <c r="R73"/>
      <c r="S73"/>
      <c r="AH73" s="81" t="s">
        <v>1074</v>
      </c>
      <c r="AX73" s="32" t="str">
        <f>IF($U73="","",CONCATENATE(W73," ",VLOOKUP(V73,データ!$V$1:$W$15,2,FALSE)))</f>
        <v/>
      </c>
    </row>
    <row r="74" spans="1:102" hidden="1">
      <c r="B74" s="80" t="s">
        <v>274</v>
      </c>
      <c r="H74" s="32" t="s">
        <v>243</v>
      </c>
      <c r="I74" s="81"/>
      <c r="L74" s="32" t="s">
        <v>275</v>
      </c>
      <c r="M74" s="32" t="s">
        <v>276</v>
      </c>
      <c r="R74"/>
      <c r="S74"/>
      <c r="AH74" s="81" t="s">
        <v>1075</v>
      </c>
      <c r="AX74" s="32" t="str">
        <f>IF($U74="","",CONCATENATE(W74," ",VLOOKUP(V74,データ!$V$1:$W$15,2,FALSE)))</f>
        <v/>
      </c>
    </row>
    <row r="75" spans="1:102" hidden="1">
      <c r="B75" s="80" t="s">
        <v>277</v>
      </c>
      <c r="H75" s="32" t="s">
        <v>278</v>
      </c>
      <c r="I75" s="81"/>
      <c r="L75" s="32" t="s">
        <v>275</v>
      </c>
      <c r="M75" s="32" t="s">
        <v>276</v>
      </c>
      <c r="R75"/>
      <c r="S75"/>
      <c r="AH75" s="81" t="s">
        <v>1076</v>
      </c>
      <c r="AX75" s="32" t="str">
        <f>IF($U75="","",CONCATENATE(W75," ",VLOOKUP(V75,データ!$V$1:$W$15,2,FALSE)))</f>
        <v/>
      </c>
    </row>
    <row r="76" spans="1:102" hidden="1">
      <c r="B76" s="80" t="s">
        <v>279</v>
      </c>
      <c r="H76" s="32" t="s">
        <v>242</v>
      </c>
      <c r="I76" s="81"/>
      <c r="L76" s="32" t="s">
        <v>275</v>
      </c>
      <c r="M76" s="32" t="s">
        <v>276</v>
      </c>
      <c r="R76"/>
      <c r="S76"/>
      <c r="AH76" s="81" t="s">
        <v>1077</v>
      </c>
      <c r="AX76" s="32" t="str">
        <f>IF($U76="","",CONCATENATE(W76," ",VLOOKUP(V76,データ!$V$1:$W$15,2,FALSE)))</f>
        <v/>
      </c>
    </row>
    <row r="77" spans="1:102" hidden="1">
      <c r="B77" s="80" t="s">
        <v>280</v>
      </c>
      <c r="H77" s="32" t="s">
        <v>281</v>
      </c>
      <c r="I77" s="81"/>
      <c r="L77" s="32" t="s">
        <v>275</v>
      </c>
      <c r="M77" s="32" t="s">
        <v>276</v>
      </c>
      <c r="R77"/>
      <c r="S77"/>
      <c r="AH77" s="81" t="s">
        <v>1078</v>
      </c>
      <c r="AX77" s="32" t="str">
        <f>IF($U77="","",CONCATENATE(W77," ",VLOOKUP(V77,データ!$V$1:$W$15,2,FALSE)))</f>
        <v/>
      </c>
    </row>
    <row r="78" spans="1:102" hidden="1">
      <c r="B78" s="80" t="s">
        <v>282</v>
      </c>
      <c r="H78" s="32" t="s">
        <v>283</v>
      </c>
      <c r="I78" s="81"/>
      <c r="L78" s="32" t="s">
        <v>275</v>
      </c>
      <c r="M78" s="32" t="s">
        <v>276</v>
      </c>
      <c r="R78"/>
      <c r="S78"/>
      <c r="AX78" s="32" t="str">
        <f>IF($U78="","",CONCATENATE(W78," ",VLOOKUP(V78,データ!$V$1:$W$15,2,FALSE)))</f>
        <v/>
      </c>
    </row>
    <row r="79" spans="1:102" hidden="1">
      <c r="B79" s="80" t="s">
        <v>284</v>
      </c>
      <c r="H79" s="32" t="s">
        <v>285</v>
      </c>
      <c r="I79" s="81"/>
      <c r="L79" s="32" t="str">
        <f>""</f>
        <v/>
      </c>
      <c r="M79" s="32" t="s">
        <v>286</v>
      </c>
      <c r="R79"/>
      <c r="S79"/>
      <c r="AX79" s="32" t="str">
        <f>IF($U79="","",CONCATENATE(W79," ",VLOOKUP(V79,データ!$V$1:$W$15,2,FALSE)))</f>
        <v/>
      </c>
    </row>
    <row r="80" spans="1:102" hidden="1">
      <c r="B80" s="80" t="s">
        <v>287</v>
      </c>
      <c r="H80" s="32" t="s">
        <v>248</v>
      </c>
      <c r="I80" s="81"/>
      <c r="L80" s="32" t="str">
        <f>""</f>
        <v/>
      </c>
      <c r="M80" s="32" t="s">
        <v>286</v>
      </c>
      <c r="R80"/>
      <c r="S80"/>
      <c r="AX80" s="32" t="str">
        <f>IF($U80="","",CONCATENATE(W80," ",VLOOKUP(V80,データ!$V$1:$W$15,2,FALSE)))</f>
        <v/>
      </c>
    </row>
    <row r="81" spans="2:50" hidden="1">
      <c r="B81" s="80" t="s">
        <v>288</v>
      </c>
      <c r="I81" s="81"/>
      <c r="R81"/>
      <c r="S81"/>
      <c r="AX81" s="32" t="str">
        <f>IF($U81="","",CONCATENATE(W81," ",VLOOKUP(V81,データ!$V$1:$W$15,2,FALSE)))</f>
        <v/>
      </c>
    </row>
    <row r="82" spans="2:50" hidden="1">
      <c r="B82" s="80" t="s">
        <v>289</v>
      </c>
      <c r="I82" s="81"/>
      <c r="R82"/>
      <c r="S82"/>
      <c r="AX82" s="32" t="str">
        <f>IF($U82="","",CONCATENATE(W82," ",VLOOKUP(V82,データ!$V$1:$W$15,2,FALSE)))</f>
        <v/>
      </c>
    </row>
    <row r="83" spans="2:50" hidden="1">
      <c r="B83" s="80" t="s">
        <v>290</v>
      </c>
      <c r="R83"/>
      <c r="S83"/>
      <c r="AX83" s="32" t="str">
        <f>IF($U83="","",CONCATENATE(W83," ",VLOOKUP(V83,データ!$V$1:$W$15,2,FALSE)))</f>
        <v/>
      </c>
    </row>
    <row r="84" spans="2:50" hidden="1">
      <c r="B84" s="80" t="s">
        <v>291</v>
      </c>
      <c r="R84"/>
      <c r="S84"/>
      <c r="AX84" s="32" t="str">
        <f>IF($U84="","",CONCATENATE(W84," ",VLOOKUP(V84,データ!$V$1:$W$15,2,FALSE)))</f>
        <v/>
      </c>
    </row>
    <row r="85" spans="2:50" hidden="1">
      <c r="B85" s="80" t="s">
        <v>292</v>
      </c>
      <c r="R85"/>
      <c r="S85"/>
      <c r="AX85" s="32" t="str">
        <f>IF($U85="","",CONCATENATE(W85," ",VLOOKUP(V85,データ!$V$1:$W$15,2,FALSE)))</f>
        <v/>
      </c>
    </row>
    <row r="86" spans="2:50" hidden="1">
      <c r="B86" s="80" t="s">
        <v>293</v>
      </c>
      <c r="R86"/>
      <c r="S86"/>
      <c r="AX86" s="32" t="str">
        <f>IF($U86="","",CONCATENATE(W86," ",VLOOKUP(V86,データ!$V$1:$W$15,2,FALSE)))</f>
        <v/>
      </c>
    </row>
    <row r="87" spans="2:50" hidden="1">
      <c r="B87" s="80" t="s">
        <v>294</v>
      </c>
      <c r="R87"/>
      <c r="S87"/>
      <c r="AX87" s="32" t="str">
        <f>IF($U87="","",CONCATENATE(W87," ",VLOOKUP(V87,データ!$V$1:$W$15,2,FALSE)))</f>
        <v/>
      </c>
    </row>
    <row r="88" spans="2:50" hidden="1">
      <c r="B88" s="80" t="s">
        <v>295</v>
      </c>
      <c r="R88"/>
      <c r="S88"/>
      <c r="AX88" s="32" t="str">
        <f>IF($U88="","",CONCATENATE(W88," ",VLOOKUP(V88,データ!$V$1:$W$15,2,FALSE)))</f>
        <v/>
      </c>
    </row>
    <row r="89" spans="2:50" hidden="1">
      <c r="B89" s="80" t="s">
        <v>296</v>
      </c>
      <c r="R89"/>
      <c r="S89"/>
      <c r="AX89" s="32" t="str">
        <f>IF($U89="","",CONCATENATE(W89," ",VLOOKUP(V89,データ!$V$1:$W$15,2,FALSE)))</f>
        <v/>
      </c>
    </row>
    <row r="90" spans="2:50" hidden="1">
      <c r="B90" s="80" t="s">
        <v>297</v>
      </c>
      <c r="R90"/>
      <c r="S90"/>
      <c r="AX90" s="32" t="str">
        <f>IF($U90="","",CONCATENATE(W90," ",VLOOKUP(V90,データ!$V$1:$W$15,2,FALSE)))</f>
        <v/>
      </c>
    </row>
    <row r="91" spans="2:50" hidden="1">
      <c r="B91" s="80" t="s">
        <v>298</v>
      </c>
      <c r="R91"/>
      <c r="S91"/>
      <c r="AX91" s="32" t="str">
        <f>IF($U91="","",CONCATENATE(W91," ",VLOOKUP(V91,データ!$V$1:$W$15,2,FALSE)))</f>
        <v/>
      </c>
    </row>
    <row r="92" spans="2:50" hidden="1">
      <c r="B92" s="80" t="s">
        <v>299</v>
      </c>
      <c r="R92"/>
      <c r="S92"/>
      <c r="AX92" s="32" t="str">
        <f>IF($U92="","",CONCATENATE(W92," ",VLOOKUP(V92,データ!$V$1:$W$15,2,FALSE)))</f>
        <v/>
      </c>
    </row>
    <row r="93" spans="2:50" hidden="1">
      <c r="B93" s="80" t="s">
        <v>300</v>
      </c>
      <c r="R93"/>
      <c r="S93"/>
      <c r="AX93" s="32" t="str">
        <f>IF($U93="","",CONCATENATE(W93," ",VLOOKUP(V93,データ!$V$1:$W$15,2,FALSE)))</f>
        <v/>
      </c>
    </row>
    <row r="94" spans="2:50" hidden="1">
      <c r="B94" s="80" t="s">
        <v>301</v>
      </c>
      <c r="R94"/>
      <c r="S94"/>
      <c r="AX94" s="32" t="str">
        <f>IF($U94="","",CONCATENATE(W94," ",VLOOKUP(V94,データ!$V$1:$W$15,2,FALSE)))</f>
        <v/>
      </c>
    </row>
    <row r="95" spans="2:50" hidden="1">
      <c r="B95" s="80" t="s">
        <v>302</v>
      </c>
      <c r="R95"/>
      <c r="S95"/>
      <c r="AX95" s="32" t="str">
        <f>IF($U95="","",CONCATENATE(W95," ",VLOOKUP(V95,データ!$V$1:$W$15,2,FALSE)))</f>
        <v/>
      </c>
    </row>
    <row r="96" spans="2:50" hidden="1">
      <c r="B96" s="80" t="s">
        <v>303</v>
      </c>
      <c r="R96"/>
      <c r="S96"/>
      <c r="AX96" s="32" t="str">
        <f>IF($U96="","",CONCATENATE(W96," ",VLOOKUP(V96,データ!$V$1:$W$15,2,FALSE)))</f>
        <v/>
      </c>
    </row>
    <row r="97" spans="2:50" hidden="1">
      <c r="B97" s="80" t="s">
        <v>304</v>
      </c>
      <c r="R97"/>
      <c r="S97"/>
      <c r="AX97" s="32" t="str">
        <f>IF($U97="","",CONCATENATE(W97," ",VLOOKUP(V97,データ!$V$1:$W$15,2,FALSE)))</f>
        <v/>
      </c>
    </row>
    <row r="98" spans="2:50" hidden="1">
      <c r="B98" s="80" t="s">
        <v>305</v>
      </c>
      <c r="R98"/>
      <c r="S98"/>
      <c r="AX98" s="32" t="str">
        <f>IF($U98="","",CONCATENATE(W98," ",VLOOKUP(V98,データ!$V$1:$W$15,2,FALSE)))</f>
        <v/>
      </c>
    </row>
    <row r="99" spans="2:50" hidden="1">
      <c r="B99" s="80" t="s">
        <v>306</v>
      </c>
      <c r="R99"/>
      <c r="S99"/>
      <c r="AX99" s="32" t="str">
        <f>IF($U99="","",CONCATENATE(W99," ",VLOOKUP(V99,データ!$V$1:$W$15,2,FALSE)))</f>
        <v/>
      </c>
    </row>
    <row r="100" spans="2:50" hidden="1">
      <c r="B100" s="80" t="s">
        <v>307</v>
      </c>
      <c r="R100"/>
      <c r="S100"/>
      <c r="AX100" s="32" t="str">
        <f>IF($U100="","",CONCATENATE(W100," ",VLOOKUP(V100,データ!$V$1:$W$15,2,FALSE)))</f>
        <v/>
      </c>
    </row>
    <row r="101" spans="2:50" hidden="1">
      <c r="B101" s="80" t="s">
        <v>308</v>
      </c>
      <c r="R101"/>
      <c r="S101"/>
      <c r="AX101" s="32" t="str">
        <f>IF($U101="","",CONCATENATE(W101," ",VLOOKUP(V101,データ!$V$1:$W$15,2,FALSE)))</f>
        <v/>
      </c>
    </row>
    <row r="102" spans="2:50" hidden="1">
      <c r="B102" s="80" t="s">
        <v>309</v>
      </c>
      <c r="R102"/>
      <c r="S102"/>
      <c r="AX102" s="32" t="str">
        <f>IF($U102="","",CONCATENATE(W102," ",VLOOKUP(V102,データ!$V$1:$W$15,2,FALSE)))</f>
        <v/>
      </c>
    </row>
    <row r="103" spans="2:50" hidden="1">
      <c r="B103" s="80" t="s">
        <v>310</v>
      </c>
      <c r="R103"/>
      <c r="S103"/>
      <c r="AX103" s="32" t="str">
        <f>IF($U103="","",CONCATENATE(W103," ",VLOOKUP(V103,データ!$V$1:$W$15,2,FALSE)))</f>
        <v/>
      </c>
    </row>
    <row r="104" spans="2:50" hidden="1">
      <c r="B104" s="80" t="s">
        <v>311</v>
      </c>
      <c r="R104"/>
      <c r="S104"/>
      <c r="AX104" s="32" t="str">
        <f>IF($U104="","",CONCATENATE(W104," ",VLOOKUP(V104,データ!$V$1:$W$15,2,FALSE)))</f>
        <v/>
      </c>
    </row>
    <row r="105" spans="2:50" hidden="1">
      <c r="B105" s="80" t="s">
        <v>312</v>
      </c>
      <c r="R105"/>
      <c r="S105"/>
      <c r="AX105" s="32" t="str">
        <f>IF($U105="","",CONCATENATE(W105," ",VLOOKUP(V105,データ!$V$1:$W$15,2,FALSE)))</f>
        <v/>
      </c>
    </row>
    <row r="106" spans="2:50" hidden="1">
      <c r="B106" s="80" t="s">
        <v>313</v>
      </c>
      <c r="R106"/>
      <c r="S106"/>
      <c r="AX106" s="32" t="str">
        <f>IF($U106="","",CONCATENATE(W106," ",VLOOKUP(V106,データ!$V$1:$W$15,2,FALSE)))</f>
        <v/>
      </c>
    </row>
    <row r="107" spans="2:50" hidden="1">
      <c r="B107" s="80" t="s">
        <v>314</v>
      </c>
      <c r="R107"/>
      <c r="S107"/>
      <c r="AX107" s="32" t="str">
        <f>IF($U107="","",CONCATENATE(W107," ",VLOOKUP(V107,データ!$V$1:$W$15,2,FALSE)))</f>
        <v/>
      </c>
    </row>
    <row r="108" spans="2:50" hidden="1">
      <c r="B108" s="80" t="s">
        <v>315</v>
      </c>
      <c r="R108"/>
      <c r="S108"/>
      <c r="AX108" s="32" t="str">
        <f>IF($U108="","",CONCATENATE(W108," ",VLOOKUP(V108,データ!$V$1:$W$15,2,FALSE)))</f>
        <v/>
      </c>
    </row>
    <row r="109" spans="2:50" hidden="1">
      <c r="B109" s="80" t="s">
        <v>316</v>
      </c>
      <c r="R109"/>
      <c r="S109"/>
      <c r="AX109" s="32" t="str">
        <f>IF($U109="","",CONCATENATE(W109," ",VLOOKUP(V109,データ!$V$1:$W$15,2,FALSE)))</f>
        <v/>
      </c>
    </row>
    <row r="110" spans="2:50" hidden="1">
      <c r="B110" s="80" t="s">
        <v>317</v>
      </c>
      <c r="R110"/>
      <c r="S110"/>
      <c r="AX110" s="32" t="str">
        <f>IF($U110="","",CONCATENATE(W110," ",VLOOKUP(V110,データ!$V$1:$W$15,2,FALSE)))</f>
        <v/>
      </c>
    </row>
    <row r="111" spans="2:50" hidden="1">
      <c r="B111" s="80" t="s">
        <v>318</v>
      </c>
      <c r="R111"/>
      <c r="S111"/>
      <c r="AX111" s="32" t="str">
        <f>IF($U111="","",CONCATENATE(W111," ",VLOOKUP(V111,データ!$V$1:$W$15,2,FALSE)))</f>
        <v/>
      </c>
    </row>
    <row r="112" spans="2:50" hidden="1">
      <c r="B112" s="80" t="s">
        <v>319</v>
      </c>
      <c r="R112"/>
      <c r="S112"/>
      <c r="AX112" s="32" t="str">
        <f>IF($U112="","",CONCATENATE(W112," ",VLOOKUP(V112,データ!$V$1:$W$15,2,FALSE)))</f>
        <v/>
      </c>
    </row>
    <row r="113" spans="2:50" hidden="1">
      <c r="B113" s="80" t="s">
        <v>320</v>
      </c>
      <c r="R113"/>
      <c r="S113"/>
      <c r="AX113" s="32" t="str">
        <f>IF($U113="","",CONCATENATE(W113," ",VLOOKUP(V113,データ!$V$1:$W$15,2,FALSE)))</f>
        <v/>
      </c>
    </row>
    <row r="114" spans="2:50" hidden="1">
      <c r="B114" s="80" t="s">
        <v>321</v>
      </c>
      <c r="R114"/>
      <c r="S114"/>
      <c r="AX114" s="32" t="str">
        <f>IF($U114="","",CONCATENATE(W114," ",VLOOKUP(V114,データ!$V$1:$W$15,2,FALSE)))</f>
        <v/>
      </c>
    </row>
    <row r="115" spans="2:50" hidden="1">
      <c r="B115" s="80" t="s">
        <v>322</v>
      </c>
      <c r="R115"/>
      <c r="S115"/>
      <c r="AX115" s="32" t="str">
        <f>IF($U115="","",CONCATENATE(W115," ",VLOOKUP(V115,データ!$V$1:$W$15,2,FALSE)))</f>
        <v/>
      </c>
    </row>
    <row r="116" spans="2:50" hidden="1">
      <c r="B116" s="80" t="s">
        <v>323</v>
      </c>
      <c r="R116"/>
      <c r="S116"/>
      <c r="AX116" s="32" t="str">
        <f>IF($U116="","",CONCATENATE(W116," ",VLOOKUP(V116,データ!$V$1:$W$15,2,FALSE)))</f>
        <v/>
      </c>
    </row>
    <row r="117" spans="2:50" hidden="1">
      <c r="B117" s="80" t="s">
        <v>324</v>
      </c>
      <c r="R117"/>
      <c r="S117"/>
      <c r="AX117" s="32" t="str">
        <f>IF($U117="","",CONCATENATE(W117," ",VLOOKUP(V117,データ!$V$1:$W$15,2,FALSE)))</f>
        <v/>
      </c>
    </row>
    <row r="118" spans="2:50" hidden="1">
      <c r="B118" s="80" t="s">
        <v>325</v>
      </c>
      <c r="R118"/>
      <c r="S118"/>
      <c r="AX118" s="32" t="str">
        <f>IF($U118="","",CONCATENATE(W118," ",VLOOKUP(V118,データ!$V$1:$W$15,2,FALSE)))</f>
        <v/>
      </c>
    </row>
    <row r="119" spans="2:50" hidden="1">
      <c r="B119" s="80" t="s">
        <v>326</v>
      </c>
      <c r="R119"/>
      <c r="S119"/>
      <c r="AX119" s="32" t="str">
        <f>IF($U119="","",CONCATENATE(W119," ",VLOOKUP(V119,データ!$V$1:$W$15,2,FALSE)))</f>
        <v/>
      </c>
    </row>
    <row r="120" spans="2:50" hidden="1">
      <c r="B120" s="80" t="s">
        <v>327</v>
      </c>
      <c r="R120"/>
      <c r="S120"/>
      <c r="AX120" s="32" t="str">
        <f>IF($U120="","",CONCATENATE(W120," ",VLOOKUP(V120,データ!$V$1:$W$15,2,FALSE)))</f>
        <v/>
      </c>
    </row>
    <row r="121" spans="2:50" hidden="1">
      <c r="B121" s="80" t="s">
        <v>328</v>
      </c>
      <c r="R121"/>
      <c r="S121"/>
      <c r="AX121" s="32" t="str">
        <f>IF($U121="","",CONCATENATE(W121," ",VLOOKUP(V121,データ!$V$1:$W$15,2,FALSE)))</f>
        <v/>
      </c>
    </row>
    <row r="122" spans="2:50" hidden="1">
      <c r="B122" s="80" t="s">
        <v>329</v>
      </c>
      <c r="R122"/>
      <c r="S122"/>
      <c r="AX122" s="32" t="str">
        <f>IF($U122="","",CONCATENATE(W122," ",VLOOKUP(V122,データ!$V$1:$W$15,2,FALSE)))</f>
        <v/>
      </c>
    </row>
    <row r="123" spans="2:50" hidden="1">
      <c r="B123" s="80" t="s">
        <v>330</v>
      </c>
      <c r="R123"/>
      <c r="S123"/>
      <c r="AX123" s="32" t="str">
        <f>IF($U123="","",CONCATENATE(W123," ",VLOOKUP(V123,データ!$V$1:$W$15,2,FALSE)))</f>
        <v/>
      </c>
    </row>
    <row r="124" spans="2:50" hidden="1">
      <c r="B124" s="80" t="s">
        <v>331</v>
      </c>
      <c r="R124"/>
      <c r="S124"/>
      <c r="AX124" s="32" t="str">
        <f>IF($U124="","",CONCATENATE(W124," ",VLOOKUP(V124,データ!$V$1:$W$15,2,FALSE)))</f>
        <v/>
      </c>
    </row>
    <row r="125" spans="2:50" hidden="1">
      <c r="B125" s="80" t="s">
        <v>332</v>
      </c>
      <c r="R125"/>
      <c r="S125"/>
      <c r="AX125" s="32" t="str">
        <f>IF($U125="","",CONCATENATE(W125," ",VLOOKUP(V125,データ!$V$1:$W$15,2,FALSE)))</f>
        <v/>
      </c>
    </row>
    <row r="126" spans="2:50" hidden="1">
      <c r="B126" s="80" t="s">
        <v>333</v>
      </c>
      <c r="R126"/>
      <c r="S126"/>
      <c r="AX126" s="32" t="str">
        <f>IF($U126="","",CONCATENATE(W126," ",VLOOKUP(V126,データ!$V$1:$W$15,2,FALSE)))</f>
        <v/>
      </c>
    </row>
    <row r="127" spans="2:50" hidden="1">
      <c r="B127" s="80" t="s">
        <v>334</v>
      </c>
      <c r="R127"/>
      <c r="S127"/>
      <c r="AX127" s="32" t="str">
        <f>IF($U127="","",CONCATENATE(W127," ",VLOOKUP(V127,データ!$V$1:$W$15,2,FALSE)))</f>
        <v/>
      </c>
    </row>
    <row r="128" spans="2:50" hidden="1">
      <c r="B128" s="80" t="s">
        <v>335</v>
      </c>
      <c r="R128"/>
      <c r="S128"/>
      <c r="AX128" s="32" t="str">
        <f>IF($U128="","",CONCATENATE(W128," ",VLOOKUP(V128,データ!$V$1:$W$15,2,FALSE)))</f>
        <v/>
      </c>
    </row>
    <row r="129" spans="2:50" hidden="1">
      <c r="B129" s="80" t="s">
        <v>336</v>
      </c>
      <c r="R129"/>
      <c r="S129"/>
      <c r="AX129" s="32" t="str">
        <f>IF($U129="","",CONCATENATE(W129," ",VLOOKUP(V129,データ!$V$1:$W$15,2,FALSE)))</f>
        <v/>
      </c>
    </row>
    <row r="130" spans="2:50" hidden="1">
      <c r="B130" s="80" t="s">
        <v>337</v>
      </c>
      <c r="R130"/>
      <c r="S130"/>
      <c r="AX130" s="32" t="str">
        <f>IF($U130="","",CONCATENATE(W130," ",VLOOKUP(V130,データ!$V$1:$W$15,2,FALSE)))</f>
        <v/>
      </c>
    </row>
    <row r="131" spans="2:50" hidden="1">
      <c r="B131" s="80" t="s">
        <v>338</v>
      </c>
      <c r="R131"/>
      <c r="S131"/>
      <c r="AX131" s="32" t="str">
        <f>IF($U131="","",CONCATENATE(W131," ",VLOOKUP(V131,データ!$V$1:$W$15,2,FALSE)))</f>
        <v/>
      </c>
    </row>
    <row r="132" spans="2:50" hidden="1">
      <c r="B132" s="80" t="s">
        <v>339</v>
      </c>
      <c r="R132"/>
      <c r="S132"/>
      <c r="AX132" s="32" t="str">
        <f>IF($U132="","",CONCATENATE(W132," ",VLOOKUP(V132,データ!$V$1:$W$15,2,FALSE)))</f>
        <v/>
      </c>
    </row>
    <row r="133" spans="2:50" hidden="1">
      <c r="B133" s="80" t="s">
        <v>340</v>
      </c>
      <c r="R133"/>
      <c r="S133"/>
      <c r="AX133" s="32" t="str">
        <f>IF($U133="","",CONCATENATE(W133," ",VLOOKUP(V133,データ!$V$1:$W$15,2,FALSE)))</f>
        <v/>
      </c>
    </row>
    <row r="134" spans="2:50" hidden="1">
      <c r="B134" s="80" t="s">
        <v>341</v>
      </c>
      <c r="R134"/>
      <c r="S134"/>
      <c r="AX134" s="32" t="str">
        <f>IF($U134="","",CONCATENATE(W134," ",VLOOKUP(V134,データ!$V$1:$W$15,2,FALSE)))</f>
        <v/>
      </c>
    </row>
    <row r="135" spans="2:50" hidden="1">
      <c r="B135" s="80" t="s">
        <v>342</v>
      </c>
      <c r="R135"/>
      <c r="S135"/>
      <c r="AX135" s="32" t="str">
        <f>IF($U135="","",CONCATENATE(W135," ",VLOOKUP(V135,データ!$V$1:$W$15,2,FALSE)))</f>
        <v/>
      </c>
    </row>
    <row r="136" spans="2:50" hidden="1">
      <c r="B136" s="80" t="s">
        <v>343</v>
      </c>
      <c r="R136"/>
      <c r="S136"/>
      <c r="AX136" s="32" t="str">
        <f>IF($U136="","",CONCATENATE(W136," ",VLOOKUP(V136,データ!$V$1:$W$15,2,FALSE)))</f>
        <v/>
      </c>
    </row>
    <row r="137" spans="2:50" hidden="1">
      <c r="B137" s="80"/>
      <c r="R137"/>
      <c r="S137"/>
      <c r="AX137" s="32" t="str">
        <f>IF($U137="","",CONCATENATE(W137," ",VLOOKUP(V137,データ!$V$1:$W$15,2,FALSE)))</f>
        <v/>
      </c>
    </row>
    <row r="138" spans="2:50" hidden="1">
      <c r="B138" s="80"/>
      <c r="R138"/>
      <c r="S138"/>
      <c r="AX138" s="32" t="str">
        <f>IF($U138="","",CONCATENATE(W138," ",VLOOKUP(V138,データ!$V$1:$W$15,2,FALSE)))</f>
        <v/>
      </c>
    </row>
    <row r="139" spans="2:50" hidden="1">
      <c r="B139" s="80" t="s">
        <v>344</v>
      </c>
      <c r="R139"/>
      <c r="S139"/>
      <c r="AX139" s="32" t="str">
        <f>IF($U139="","",CONCATENATE(W139," ",VLOOKUP(V139,データ!$V$1:$W$15,2,FALSE)))</f>
        <v/>
      </c>
    </row>
    <row r="140" spans="2:50" hidden="1">
      <c r="B140" s="80" t="s">
        <v>345</v>
      </c>
      <c r="R140"/>
      <c r="S140"/>
      <c r="AX140" s="32" t="str">
        <f>IF($U140="","",CONCATENATE(W140," ",VLOOKUP(V140,データ!$V$1:$W$15,2,FALSE)))</f>
        <v/>
      </c>
    </row>
    <row r="141" spans="2:50" hidden="1">
      <c r="B141" s="80" t="s">
        <v>346</v>
      </c>
      <c r="R141"/>
      <c r="S141"/>
      <c r="AX141" s="32" t="str">
        <f>IF($U141="","",CONCATENATE(W141," ",VLOOKUP(V141,データ!$V$1:$W$15,2,FALSE)))</f>
        <v/>
      </c>
    </row>
    <row r="142" spans="2:50" hidden="1">
      <c r="B142" s="80" t="s">
        <v>347</v>
      </c>
      <c r="R142"/>
      <c r="S142"/>
      <c r="AX142" s="32" t="str">
        <f>IF($U142="","",CONCATENATE(W142," ",VLOOKUP(V142,データ!$V$1:$W$15,2,FALSE)))</f>
        <v/>
      </c>
    </row>
    <row r="143" spans="2:50" hidden="1">
      <c r="B143" s="80" t="s">
        <v>348</v>
      </c>
      <c r="R143"/>
      <c r="S143"/>
      <c r="AX143" s="32" t="str">
        <f>IF($U143="","",CONCATENATE(W143," ",VLOOKUP(V143,データ!$V$1:$W$15,2,FALSE)))</f>
        <v/>
      </c>
    </row>
    <row r="144" spans="2:50" hidden="1">
      <c r="B144" s="80" t="s">
        <v>349</v>
      </c>
      <c r="R144"/>
      <c r="S144"/>
      <c r="AX144" s="32" t="str">
        <f>IF($U144="","",CONCATENATE(W144," ",VLOOKUP(V144,データ!$V$1:$W$15,2,FALSE)))</f>
        <v/>
      </c>
    </row>
    <row r="145" spans="2:50" hidden="1">
      <c r="B145" s="80" t="s">
        <v>350</v>
      </c>
      <c r="R145"/>
      <c r="S145"/>
      <c r="AX145" s="32" t="str">
        <f>IF($U145="","",CONCATENATE(W145," ",VLOOKUP(V145,データ!$V$1:$W$15,2,FALSE)))</f>
        <v/>
      </c>
    </row>
    <row r="146" spans="2:50" hidden="1">
      <c r="B146" s="80" t="s">
        <v>351</v>
      </c>
      <c r="R146"/>
      <c r="S146"/>
      <c r="AX146" s="32" t="str">
        <f>IF($U146="","",CONCATENATE(W146," ",VLOOKUP(V146,データ!$V$1:$W$15,2,FALSE)))</f>
        <v/>
      </c>
    </row>
    <row r="147" spans="2:50" hidden="1">
      <c r="B147" s="80" t="s">
        <v>352</v>
      </c>
      <c r="R147"/>
      <c r="S147"/>
      <c r="AX147" s="32" t="str">
        <f>IF($U147="","",CONCATENATE(W147," ",VLOOKUP(V147,データ!$V$1:$W$15,2,FALSE)))</f>
        <v/>
      </c>
    </row>
    <row r="148" spans="2:50" hidden="1">
      <c r="B148" s="80" t="s">
        <v>353</v>
      </c>
      <c r="R148"/>
      <c r="S148"/>
      <c r="AX148" s="32" t="str">
        <f>IF($U148="","",CONCATENATE(W148," ",VLOOKUP(V148,データ!$V$1:$W$15,2,FALSE)))</f>
        <v/>
      </c>
    </row>
    <row r="149" spans="2:50" hidden="1">
      <c r="B149" s="80" t="s">
        <v>354</v>
      </c>
      <c r="R149"/>
      <c r="S149"/>
      <c r="AX149" s="32" t="str">
        <f>IF($U149="","",CONCATENATE(W149," ",VLOOKUP(V149,データ!$V$1:$W$15,2,FALSE)))</f>
        <v/>
      </c>
    </row>
    <row r="150" spans="2:50" hidden="1">
      <c r="B150" s="80" t="s">
        <v>355</v>
      </c>
      <c r="R150"/>
      <c r="S150"/>
      <c r="AX150" s="32" t="str">
        <f>IF($U150="","",CONCATENATE(W150," ",VLOOKUP(V150,データ!$V$1:$W$15,2,FALSE)))</f>
        <v/>
      </c>
    </row>
    <row r="151" spans="2:50" hidden="1">
      <c r="B151" s="80" t="s">
        <v>356</v>
      </c>
      <c r="R151"/>
      <c r="S151"/>
      <c r="AX151" s="32" t="str">
        <f>IF($U151="","",CONCATENATE(W151," ",VLOOKUP(V151,データ!$V$1:$W$15,2,FALSE)))</f>
        <v/>
      </c>
    </row>
    <row r="152" spans="2:50" hidden="1">
      <c r="B152" s="80" t="s">
        <v>357</v>
      </c>
      <c r="R152"/>
      <c r="S152"/>
      <c r="AX152" s="32" t="str">
        <f>IF($U152="","",CONCATENATE(W152," ",VLOOKUP(V152,データ!$V$1:$W$15,2,FALSE)))</f>
        <v/>
      </c>
    </row>
    <row r="153" spans="2:50" hidden="1">
      <c r="B153" s="80" t="s">
        <v>358</v>
      </c>
      <c r="R153"/>
      <c r="S153"/>
      <c r="AX153" s="32" t="str">
        <f>IF($U153="","",CONCATENATE(W153," ",VLOOKUP(V153,データ!$V$1:$W$15,2,FALSE)))</f>
        <v/>
      </c>
    </row>
    <row r="154" spans="2:50" hidden="1">
      <c r="B154" s="80" t="s">
        <v>359</v>
      </c>
      <c r="R154"/>
      <c r="S154"/>
      <c r="AX154" s="32" t="str">
        <f>IF($U154="","",CONCATENATE(W154," ",VLOOKUP(V154,データ!$V$1:$W$15,2,FALSE)))</f>
        <v/>
      </c>
    </row>
    <row r="155" spans="2:50" hidden="1">
      <c r="B155" s="80" t="s">
        <v>360</v>
      </c>
      <c r="R155"/>
      <c r="S155"/>
      <c r="AX155" s="32" t="str">
        <f>IF($U155="","",CONCATENATE(W155," ",VLOOKUP(V155,データ!$V$1:$W$15,2,FALSE)))</f>
        <v/>
      </c>
    </row>
    <row r="156" spans="2:50" hidden="1">
      <c r="B156" s="80" t="s">
        <v>361</v>
      </c>
      <c r="R156"/>
      <c r="S156"/>
      <c r="AX156" s="32" t="str">
        <f>IF($U156="","",CONCATENATE(W156," ",VLOOKUP(V156,データ!$V$1:$W$15,2,FALSE)))</f>
        <v/>
      </c>
    </row>
    <row r="157" spans="2:50" hidden="1">
      <c r="B157" s="80" t="s">
        <v>362</v>
      </c>
      <c r="R157"/>
      <c r="S157"/>
      <c r="AX157" s="32" t="str">
        <f>IF($U157="","",CONCATENATE(W157," ",VLOOKUP(V157,データ!$V$1:$W$15,2,FALSE)))</f>
        <v/>
      </c>
    </row>
    <row r="158" spans="2:50" hidden="1">
      <c r="B158" s="80" t="s">
        <v>363</v>
      </c>
      <c r="R158"/>
      <c r="S158"/>
      <c r="AX158" s="32" t="str">
        <f>IF($U158="","",CONCATENATE(W158," ",VLOOKUP(V158,データ!$V$1:$W$15,2,FALSE)))</f>
        <v/>
      </c>
    </row>
    <row r="159" spans="2:50" hidden="1">
      <c r="B159" s="80" t="s">
        <v>364</v>
      </c>
      <c r="R159"/>
      <c r="S159"/>
      <c r="AX159" s="32" t="str">
        <f>IF($U159="","",CONCATENATE(W159," ",VLOOKUP(V159,データ!$V$1:$W$15,2,FALSE)))</f>
        <v/>
      </c>
    </row>
    <row r="160" spans="2:50" hidden="1">
      <c r="B160" s="80" t="s">
        <v>365</v>
      </c>
      <c r="R160"/>
      <c r="S160"/>
      <c r="AX160" s="32" t="str">
        <f>IF($U160="","",CONCATENATE(W160," ",VLOOKUP(V160,データ!$V$1:$W$15,2,FALSE)))</f>
        <v/>
      </c>
    </row>
    <row r="161" spans="2:50" hidden="1">
      <c r="B161" s="80" t="s">
        <v>366</v>
      </c>
      <c r="R161"/>
      <c r="S161"/>
      <c r="AX161" s="32" t="str">
        <f>IF($U161="","",CONCATENATE(W161," ",VLOOKUP(V161,データ!$V$1:$W$15,2,FALSE)))</f>
        <v/>
      </c>
    </row>
    <row r="162" spans="2:50" hidden="1">
      <c r="B162" s="80" t="s">
        <v>367</v>
      </c>
      <c r="R162"/>
      <c r="S162"/>
      <c r="AX162" s="32" t="str">
        <f>IF($U162="","",CONCATENATE(W162," ",VLOOKUP(V162,データ!$V$1:$W$15,2,FALSE)))</f>
        <v/>
      </c>
    </row>
    <row r="163" spans="2:50" hidden="1">
      <c r="B163" s="80" t="s">
        <v>368</v>
      </c>
      <c r="R163"/>
      <c r="S163"/>
      <c r="AX163" s="32" t="str">
        <f>IF($U163="","",CONCATENATE(W163," ",VLOOKUP(V163,データ!$V$1:$W$15,2,FALSE)))</f>
        <v/>
      </c>
    </row>
    <row r="164" spans="2:50" hidden="1">
      <c r="B164" s="80" t="s">
        <v>369</v>
      </c>
      <c r="R164"/>
      <c r="S164"/>
      <c r="AX164" s="32" t="str">
        <f>IF($U164="","",CONCATENATE(W164," ",VLOOKUP(V164,データ!$V$1:$W$15,2,FALSE)))</f>
        <v/>
      </c>
    </row>
    <row r="165" spans="2:50" hidden="1">
      <c r="B165" s="80" t="s">
        <v>370</v>
      </c>
      <c r="R165"/>
      <c r="S165"/>
      <c r="AX165" s="32" t="str">
        <f>IF($U165="","",CONCATENATE(W165," ",VLOOKUP(V165,データ!$V$1:$W$15,2,FALSE)))</f>
        <v/>
      </c>
    </row>
    <row r="166" spans="2:50" hidden="1">
      <c r="B166" s="80" t="s">
        <v>371</v>
      </c>
      <c r="R166"/>
      <c r="S166"/>
      <c r="AX166" s="32" t="str">
        <f>IF($U166="","",CONCATENATE(W166," ",VLOOKUP(V166,データ!$V$1:$W$15,2,FALSE)))</f>
        <v/>
      </c>
    </row>
    <row r="167" spans="2:50" hidden="1">
      <c r="B167" s="80" t="s">
        <v>372</v>
      </c>
      <c r="R167"/>
      <c r="S167"/>
      <c r="AX167" s="32" t="str">
        <f>IF($U167="","",CONCATENATE(W167," ",VLOOKUP(V167,データ!$V$1:$W$15,2,FALSE)))</f>
        <v/>
      </c>
    </row>
    <row r="168" spans="2:50" hidden="1">
      <c r="B168" s="80" t="s">
        <v>373</v>
      </c>
      <c r="R168"/>
      <c r="S168"/>
      <c r="AX168" s="32" t="str">
        <f>IF($U168="","",CONCATENATE(W168," ",VLOOKUP(V168,データ!$V$1:$W$15,2,FALSE)))</f>
        <v/>
      </c>
    </row>
    <row r="169" spans="2:50" hidden="1">
      <c r="B169" s="80" t="s">
        <v>374</v>
      </c>
      <c r="R169"/>
      <c r="S169"/>
      <c r="AX169" s="32" t="str">
        <f>IF($U169="","",CONCATENATE(W169," ",VLOOKUP(V169,データ!$V$1:$W$15,2,FALSE)))</f>
        <v/>
      </c>
    </row>
    <row r="170" spans="2:50" hidden="1">
      <c r="B170" s="80" t="s">
        <v>375</v>
      </c>
      <c r="R170"/>
      <c r="S170"/>
      <c r="AX170" s="32" t="str">
        <f>IF($U170="","",CONCATENATE(W170," ",VLOOKUP(V170,データ!$V$1:$W$15,2,FALSE)))</f>
        <v/>
      </c>
    </row>
    <row r="171" spans="2:50" hidden="1">
      <c r="B171" s="80" t="s">
        <v>376</v>
      </c>
      <c r="R171"/>
      <c r="S171"/>
      <c r="AX171" s="32" t="str">
        <f>IF($U171="","",CONCATENATE(W171," ",VLOOKUP(V171,データ!$V$1:$W$15,2,FALSE)))</f>
        <v/>
      </c>
    </row>
    <row r="172" spans="2:50" hidden="1">
      <c r="B172" s="80" t="s">
        <v>377</v>
      </c>
      <c r="R172"/>
      <c r="S172"/>
      <c r="AX172" s="32" t="str">
        <f>IF($U172="","",CONCATENATE(W172," ",VLOOKUP(V172,データ!$V$1:$W$15,2,FALSE)))</f>
        <v/>
      </c>
    </row>
    <row r="173" spans="2:50" hidden="1">
      <c r="B173" s="80" t="s">
        <v>378</v>
      </c>
      <c r="R173"/>
      <c r="S173"/>
      <c r="AX173" s="32" t="str">
        <f>IF($U173="","",CONCATENATE(W173," ",VLOOKUP(V173,データ!$V$1:$W$15,2,FALSE)))</f>
        <v/>
      </c>
    </row>
    <row r="174" spans="2:50" hidden="1">
      <c r="B174" s="80" t="s">
        <v>379</v>
      </c>
      <c r="R174"/>
      <c r="S174"/>
      <c r="AX174" s="32" t="str">
        <f>IF($U174="","",CONCATENATE(W174," ",VLOOKUP(V174,データ!$V$1:$W$15,2,FALSE)))</f>
        <v/>
      </c>
    </row>
    <row r="175" spans="2:50" hidden="1">
      <c r="B175" s="80" t="s">
        <v>380</v>
      </c>
      <c r="R175"/>
      <c r="S175"/>
      <c r="AX175" s="32" t="str">
        <f>IF($U175="","",CONCATENATE(W175," ",VLOOKUP(V175,データ!$V$1:$W$15,2,FALSE)))</f>
        <v/>
      </c>
    </row>
    <row r="176" spans="2:50" hidden="1">
      <c r="B176" s="80" t="s">
        <v>381</v>
      </c>
      <c r="R176"/>
      <c r="S176"/>
      <c r="AX176" s="32" t="str">
        <f>IF($U176="","",CONCATENATE(W176," ",VLOOKUP(V176,データ!$V$1:$W$15,2,FALSE)))</f>
        <v/>
      </c>
    </row>
    <row r="177" spans="2:50" hidden="1">
      <c r="B177" s="80" t="s">
        <v>382</v>
      </c>
      <c r="R177"/>
      <c r="S177"/>
      <c r="AX177" s="32" t="str">
        <f>IF($U177="","",CONCATENATE(W177," ",VLOOKUP(V177,データ!$V$1:$W$15,2,FALSE)))</f>
        <v/>
      </c>
    </row>
    <row r="178" spans="2:50" hidden="1">
      <c r="B178" s="80" t="s">
        <v>383</v>
      </c>
      <c r="R178"/>
      <c r="S178"/>
      <c r="AX178" s="32" t="str">
        <f>IF($U178="","",CONCATENATE(W178," ",VLOOKUP(V178,データ!$V$1:$W$15,2,FALSE)))</f>
        <v/>
      </c>
    </row>
    <row r="179" spans="2:50" hidden="1">
      <c r="B179" s="80" t="s">
        <v>384</v>
      </c>
      <c r="R179"/>
      <c r="S179"/>
      <c r="AX179" s="32" t="str">
        <f>IF($U179="","",CONCATENATE(W179," ",VLOOKUP(V179,データ!$V$1:$W$15,2,FALSE)))</f>
        <v/>
      </c>
    </row>
    <row r="180" spans="2:50" hidden="1">
      <c r="B180" s="80" t="s">
        <v>385</v>
      </c>
      <c r="R180"/>
      <c r="S180"/>
      <c r="AX180" s="32" t="str">
        <f>IF($U180="","",CONCATENATE(W180," ",VLOOKUP(V180,データ!$V$1:$W$15,2,FALSE)))</f>
        <v/>
      </c>
    </row>
    <row r="181" spans="2:50" hidden="1">
      <c r="B181" s="80" t="s">
        <v>386</v>
      </c>
      <c r="R181"/>
      <c r="S181"/>
      <c r="AX181" s="32" t="str">
        <f>IF($U181="","",CONCATENATE(W181," ",VLOOKUP(V181,データ!$V$1:$W$15,2,FALSE)))</f>
        <v/>
      </c>
    </row>
    <row r="182" spans="2:50" hidden="1">
      <c r="B182" s="80" t="s">
        <v>387</v>
      </c>
      <c r="R182"/>
      <c r="S182"/>
      <c r="AX182" s="32" t="str">
        <f>IF($U182="","",CONCATENATE(W182," ",VLOOKUP(V182,データ!$V$1:$W$15,2,FALSE)))</f>
        <v/>
      </c>
    </row>
    <row r="183" spans="2:50" hidden="1">
      <c r="B183" s="80" t="s">
        <v>388</v>
      </c>
      <c r="R183"/>
      <c r="S183"/>
      <c r="AX183" s="32" t="str">
        <f>IF($U183="","",CONCATENATE(W183," ",VLOOKUP(V183,データ!$V$1:$W$15,2,FALSE)))</f>
        <v/>
      </c>
    </row>
    <row r="184" spans="2:50" hidden="1">
      <c r="B184" s="80" t="s">
        <v>389</v>
      </c>
      <c r="R184"/>
      <c r="S184"/>
      <c r="AX184" s="32" t="str">
        <f>IF($U184="","",CONCATENATE(W184," ",VLOOKUP(V184,データ!$V$1:$W$15,2,FALSE)))</f>
        <v/>
      </c>
    </row>
    <row r="185" spans="2:50" hidden="1">
      <c r="B185" s="80" t="s">
        <v>390</v>
      </c>
      <c r="R185"/>
      <c r="S185"/>
      <c r="AX185" s="32" t="str">
        <f>IF($U185="","",CONCATENATE(W185," ",VLOOKUP(V185,データ!$V$1:$W$15,2,FALSE)))</f>
        <v/>
      </c>
    </row>
    <row r="186" spans="2:50" hidden="1">
      <c r="B186" s="80" t="s">
        <v>391</v>
      </c>
      <c r="R186"/>
      <c r="S186"/>
      <c r="AX186" s="32" t="str">
        <f>IF($U186="","",CONCATENATE(W186," ",VLOOKUP(V186,データ!$V$1:$W$15,2,FALSE)))</f>
        <v/>
      </c>
    </row>
    <row r="187" spans="2:50" hidden="1">
      <c r="B187" s="80" t="s">
        <v>392</v>
      </c>
      <c r="R187"/>
      <c r="S187"/>
      <c r="AX187" s="32" t="str">
        <f>IF($U187="","",CONCATENATE(W187," ",VLOOKUP(V187,データ!$V$1:$W$15,2,FALSE)))</f>
        <v/>
      </c>
    </row>
    <row r="188" spans="2:50" hidden="1">
      <c r="B188" s="80" t="s">
        <v>393</v>
      </c>
      <c r="R188"/>
      <c r="S188"/>
      <c r="AX188" s="32" t="str">
        <f>IF($U188="","",CONCATENATE(W188," ",VLOOKUP(V188,データ!$V$1:$W$15,2,FALSE)))</f>
        <v/>
      </c>
    </row>
    <row r="189" spans="2:50" hidden="1">
      <c r="B189" s="80" t="s">
        <v>394</v>
      </c>
      <c r="R189"/>
      <c r="S189"/>
      <c r="AX189" s="32" t="str">
        <f>IF($U189="","",CONCATENATE(W189," ",VLOOKUP(V189,データ!$V$1:$W$15,2,FALSE)))</f>
        <v/>
      </c>
    </row>
    <row r="190" spans="2:50" hidden="1">
      <c r="B190" s="80" t="s">
        <v>395</v>
      </c>
      <c r="R190"/>
      <c r="S190"/>
      <c r="AX190" s="32" t="str">
        <f>IF($U190="","",CONCATENATE(W190," ",VLOOKUP(V190,データ!$V$1:$W$15,2,FALSE)))</f>
        <v/>
      </c>
    </row>
    <row r="191" spans="2:50" hidden="1">
      <c r="B191" s="80" t="s">
        <v>396</v>
      </c>
      <c r="R191"/>
      <c r="S191"/>
      <c r="AX191" s="32" t="str">
        <f>IF($U191="","",CONCATENATE(W191," ",VLOOKUP(V191,データ!$V$1:$W$15,2,FALSE)))</f>
        <v/>
      </c>
    </row>
    <row r="192" spans="2:50" hidden="1">
      <c r="B192" s="80" t="s">
        <v>397</v>
      </c>
      <c r="R192"/>
      <c r="S192"/>
      <c r="AX192" s="32" t="str">
        <f>IF($U192="","",CONCATENATE(W192," ",VLOOKUP(V192,データ!$V$1:$W$15,2,FALSE)))</f>
        <v/>
      </c>
    </row>
    <row r="193" spans="2:50" hidden="1">
      <c r="B193" s="80" t="s">
        <v>398</v>
      </c>
      <c r="R193"/>
      <c r="S193"/>
      <c r="AX193" s="32" t="str">
        <f>IF($U193="","",CONCATENATE(W193," ",VLOOKUP(V193,データ!$V$1:$W$15,2,FALSE)))</f>
        <v/>
      </c>
    </row>
    <row r="194" spans="2:50" hidden="1">
      <c r="B194" s="80" t="s">
        <v>399</v>
      </c>
      <c r="R194"/>
      <c r="S194"/>
      <c r="AX194" s="32" t="str">
        <f>IF($U194="","",CONCATENATE(W194," ",VLOOKUP(V194,データ!$V$1:$W$15,2,FALSE)))</f>
        <v/>
      </c>
    </row>
    <row r="195" spans="2:50" hidden="1">
      <c r="B195" s="80" t="s">
        <v>400</v>
      </c>
      <c r="R195"/>
      <c r="S195"/>
      <c r="AX195" s="32" t="str">
        <f>IF($U195="","",CONCATENATE(W195," ",VLOOKUP(V195,データ!$V$1:$W$15,2,FALSE)))</f>
        <v/>
      </c>
    </row>
    <row r="196" spans="2:50" hidden="1">
      <c r="B196" s="80" t="s">
        <v>401</v>
      </c>
      <c r="R196"/>
      <c r="S196"/>
      <c r="AX196" s="32" t="str">
        <f>IF($U196="","",CONCATENATE(W196," ",VLOOKUP(V196,データ!$V$1:$W$15,2,FALSE)))</f>
        <v/>
      </c>
    </row>
    <row r="197" spans="2:50" hidden="1">
      <c r="B197" s="80" t="s">
        <v>402</v>
      </c>
      <c r="R197"/>
      <c r="S197"/>
      <c r="AX197" s="32" t="str">
        <f>IF($U197="","",CONCATENATE(W197," ",VLOOKUP(V197,データ!$V$1:$W$15,2,FALSE)))</f>
        <v/>
      </c>
    </row>
    <row r="198" spans="2:50" hidden="1">
      <c r="B198" s="80" t="s">
        <v>403</v>
      </c>
      <c r="R198"/>
      <c r="S198"/>
      <c r="AX198" s="32" t="str">
        <f>IF($U198="","",CONCATENATE(W198," ",VLOOKUP(V198,データ!$V$1:$W$15,2,FALSE)))</f>
        <v/>
      </c>
    </row>
    <row r="199" spans="2:50" hidden="1">
      <c r="B199" s="80" t="s">
        <v>404</v>
      </c>
      <c r="R199"/>
      <c r="S199"/>
      <c r="AX199" s="32" t="str">
        <f>IF($U199="","",CONCATENATE(W199," ",VLOOKUP(V199,データ!$V$1:$W$15,2,FALSE)))</f>
        <v/>
      </c>
    </row>
    <row r="200" spans="2:50" hidden="1">
      <c r="B200" s="80" t="s">
        <v>405</v>
      </c>
      <c r="R200"/>
      <c r="S200"/>
      <c r="AX200" s="32" t="str">
        <f>IF($U200="","",CONCATENATE(W200," ",VLOOKUP(V200,データ!$V$1:$W$15,2,FALSE)))</f>
        <v/>
      </c>
    </row>
    <row r="201" spans="2:50" hidden="1">
      <c r="B201" s="80" t="s">
        <v>406</v>
      </c>
      <c r="R201"/>
      <c r="S201"/>
      <c r="AX201" s="32" t="str">
        <f>IF($U201="","",CONCATENATE(W201," ",VLOOKUP(V201,データ!$V$1:$W$15,2,FALSE)))</f>
        <v/>
      </c>
    </row>
    <row r="202" spans="2:50" hidden="1">
      <c r="B202" s="80" t="s">
        <v>407</v>
      </c>
      <c r="R202"/>
      <c r="S202"/>
      <c r="AX202" s="32" t="str">
        <f>IF($U202="","",CONCATENATE(W202," ",VLOOKUP(V202,データ!$V$1:$W$15,2,FALSE)))</f>
        <v/>
      </c>
    </row>
    <row r="203" spans="2:50" hidden="1">
      <c r="B203" s="80" t="s">
        <v>408</v>
      </c>
      <c r="R203"/>
      <c r="S203"/>
      <c r="AX203" s="32" t="str">
        <f>IF($U203="","",CONCATENATE(W203," ",VLOOKUP(V203,データ!$V$1:$W$15,2,FALSE)))</f>
        <v/>
      </c>
    </row>
    <row r="204" spans="2:50" hidden="1">
      <c r="B204" s="80" t="s">
        <v>409</v>
      </c>
      <c r="R204"/>
      <c r="S204"/>
      <c r="AX204" s="32" t="str">
        <f>IF($U204="","",CONCATENATE(W204," ",VLOOKUP(V204,データ!$V$1:$W$15,2,FALSE)))</f>
        <v/>
      </c>
    </row>
    <row r="205" spans="2:50" hidden="1">
      <c r="B205" s="80" t="s">
        <v>410</v>
      </c>
      <c r="R205"/>
      <c r="S205"/>
      <c r="AX205" s="32" t="str">
        <f>IF($U205="","",CONCATENATE(W205," ",VLOOKUP(V205,データ!$V$1:$W$15,2,FALSE)))</f>
        <v/>
      </c>
    </row>
    <row r="206" spans="2:50" hidden="1">
      <c r="B206" s="80" t="s">
        <v>411</v>
      </c>
      <c r="R206"/>
      <c r="S206"/>
      <c r="AX206" s="32" t="str">
        <f>IF($U206="","",CONCATENATE(W206," ",VLOOKUP(V206,データ!$V$1:$W$15,2,FALSE)))</f>
        <v/>
      </c>
    </row>
    <row r="207" spans="2:50" hidden="1">
      <c r="B207" s="80" t="s">
        <v>412</v>
      </c>
      <c r="R207"/>
      <c r="S207"/>
      <c r="AX207" s="32" t="str">
        <f>IF($U207="","",CONCATENATE(W207," ",VLOOKUP(V207,データ!$V$1:$W$15,2,FALSE)))</f>
        <v/>
      </c>
    </row>
    <row r="208" spans="2:50" hidden="1">
      <c r="B208" s="80" t="s">
        <v>413</v>
      </c>
      <c r="R208"/>
      <c r="S208"/>
      <c r="AX208" s="32" t="str">
        <f>IF($U208="","",CONCATENATE(W208," ",VLOOKUP(V208,データ!$V$1:$W$15,2,FALSE)))</f>
        <v/>
      </c>
    </row>
    <row r="209" spans="2:50" hidden="1">
      <c r="B209" s="80" t="s">
        <v>414</v>
      </c>
      <c r="R209"/>
      <c r="S209"/>
      <c r="AX209" s="32" t="str">
        <f>IF($U209="","",CONCATENATE(W209," ",VLOOKUP(V209,データ!$V$1:$W$15,2,FALSE)))</f>
        <v/>
      </c>
    </row>
    <row r="210" spans="2:50" hidden="1">
      <c r="B210" s="80" t="s">
        <v>415</v>
      </c>
      <c r="R210"/>
      <c r="S210"/>
      <c r="AX210" s="32" t="str">
        <f>IF($U210="","",CONCATENATE(W210," ",VLOOKUP(V210,データ!$V$1:$W$15,2,FALSE)))</f>
        <v/>
      </c>
    </row>
    <row r="211" spans="2:50" hidden="1">
      <c r="B211" s="80" t="s">
        <v>416</v>
      </c>
      <c r="R211"/>
      <c r="S211"/>
      <c r="AX211" s="32" t="str">
        <f>IF($U211="","",CONCATENATE(W211," ",VLOOKUP(V211,データ!$V$1:$W$15,2,FALSE)))</f>
        <v/>
      </c>
    </row>
    <row r="212" spans="2:50" hidden="1">
      <c r="B212" s="80" t="s">
        <v>417</v>
      </c>
      <c r="R212"/>
      <c r="S212"/>
      <c r="AX212" s="32" t="str">
        <f>IF($U212="","",CONCATENATE(W212," ",VLOOKUP(V212,データ!$V$1:$W$15,2,FALSE)))</f>
        <v/>
      </c>
    </row>
    <row r="213" spans="2:50" hidden="1">
      <c r="B213" s="80" t="s">
        <v>418</v>
      </c>
      <c r="R213"/>
      <c r="S213"/>
      <c r="AX213" s="32" t="str">
        <f>IF($U213="","",CONCATENATE(W213," ",VLOOKUP(V213,データ!$V$1:$W$15,2,FALSE)))</f>
        <v/>
      </c>
    </row>
    <row r="214" spans="2:50" hidden="1">
      <c r="B214" s="80" t="s">
        <v>419</v>
      </c>
      <c r="R214"/>
      <c r="S214"/>
      <c r="AX214" s="32" t="str">
        <f>IF($U214="","",CONCATENATE(W214," ",VLOOKUP(V214,データ!$V$1:$W$15,2,FALSE)))</f>
        <v/>
      </c>
    </row>
    <row r="215" spans="2:50" hidden="1">
      <c r="B215" s="80" t="s">
        <v>420</v>
      </c>
      <c r="R215"/>
      <c r="S215"/>
      <c r="AX215" s="32" t="str">
        <f>IF($U215="","",CONCATENATE(W215," ",VLOOKUP(V215,データ!$V$1:$W$15,2,FALSE)))</f>
        <v/>
      </c>
    </row>
    <row r="216" spans="2:50" hidden="1">
      <c r="B216" s="80" t="s">
        <v>421</v>
      </c>
      <c r="R216"/>
      <c r="S216"/>
      <c r="AX216" s="32" t="str">
        <f>IF($U216="","",CONCATENATE(W216," ",VLOOKUP(V216,データ!$V$1:$W$15,2,FALSE)))</f>
        <v/>
      </c>
    </row>
    <row r="217" spans="2:50" hidden="1">
      <c r="B217" s="80" t="s">
        <v>422</v>
      </c>
      <c r="R217"/>
      <c r="S217"/>
      <c r="AX217" s="32" t="str">
        <f>IF($U217="","",CONCATENATE(W217," ",VLOOKUP(V217,データ!$V$1:$W$15,2,FALSE)))</f>
        <v/>
      </c>
    </row>
    <row r="218" spans="2:50" hidden="1">
      <c r="B218" s="80" t="s">
        <v>423</v>
      </c>
      <c r="R218"/>
      <c r="S218"/>
      <c r="AX218" s="32" t="str">
        <f>IF($U218="","",CONCATENATE(W218," ",VLOOKUP(V218,データ!$V$1:$W$15,2,FALSE)))</f>
        <v/>
      </c>
    </row>
    <row r="219" spans="2:50" hidden="1">
      <c r="B219" s="80" t="s">
        <v>424</v>
      </c>
      <c r="R219"/>
      <c r="S219"/>
      <c r="AX219" s="32" t="str">
        <f>IF($U219="","",CONCATENATE(W219," ",VLOOKUP(V219,データ!$V$1:$W$15,2,FALSE)))</f>
        <v/>
      </c>
    </row>
    <row r="220" spans="2:50" hidden="1">
      <c r="B220" s="80" t="s">
        <v>425</v>
      </c>
      <c r="R220"/>
      <c r="S220"/>
      <c r="AX220" s="32" t="str">
        <f>IF($U220="","",CONCATENATE(W220," ",VLOOKUP(V220,データ!$V$1:$W$15,2,FALSE)))</f>
        <v/>
      </c>
    </row>
    <row r="221" spans="2:50" hidden="1">
      <c r="B221" s="80" t="s">
        <v>426</v>
      </c>
      <c r="R221"/>
      <c r="S221"/>
      <c r="AX221" s="32" t="str">
        <f>IF($U221="","",CONCATENATE(W221," ",VLOOKUP(V221,データ!$V$1:$W$15,2,FALSE)))</f>
        <v/>
      </c>
    </row>
    <row r="222" spans="2:50" hidden="1">
      <c r="B222" s="80" t="s">
        <v>427</v>
      </c>
      <c r="R222"/>
      <c r="S222"/>
      <c r="AX222" s="32" t="str">
        <f>IF($U222="","",CONCATENATE(W222," ",VLOOKUP(V222,データ!$V$1:$W$15,2,FALSE)))</f>
        <v/>
      </c>
    </row>
    <row r="223" spans="2:50" hidden="1">
      <c r="B223" s="80" t="s">
        <v>428</v>
      </c>
      <c r="R223"/>
      <c r="S223"/>
      <c r="AX223" s="32" t="str">
        <f>IF($U223="","",CONCATENATE(W223," ",VLOOKUP(V223,データ!$V$1:$W$15,2,FALSE)))</f>
        <v/>
      </c>
    </row>
    <row r="224" spans="2:50" hidden="1">
      <c r="B224" s="80" t="s">
        <v>429</v>
      </c>
      <c r="R224"/>
      <c r="S224"/>
      <c r="AX224" s="32" t="str">
        <f>IF($U224="","",CONCATENATE(W224," ",VLOOKUP(V224,データ!$V$1:$W$15,2,FALSE)))</f>
        <v/>
      </c>
    </row>
    <row r="225" spans="2:50" hidden="1">
      <c r="B225" s="80" t="s">
        <v>430</v>
      </c>
      <c r="R225"/>
      <c r="S225"/>
      <c r="AX225" s="32" t="str">
        <f>IF($U225="","",CONCATENATE(W225," ",VLOOKUP(V225,データ!$V$1:$W$15,2,FALSE)))</f>
        <v/>
      </c>
    </row>
    <row r="226" spans="2:50" hidden="1">
      <c r="B226" s="80" t="s">
        <v>431</v>
      </c>
      <c r="R226"/>
      <c r="S226"/>
      <c r="AX226" s="32" t="str">
        <f>IF($U226="","",CONCATENATE(W226," ",VLOOKUP(V226,データ!$V$1:$W$15,2,FALSE)))</f>
        <v/>
      </c>
    </row>
    <row r="227" spans="2:50" hidden="1">
      <c r="B227" s="80" t="s">
        <v>432</v>
      </c>
      <c r="R227"/>
      <c r="S227"/>
      <c r="AX227" s="32" t="str">
        <f>IF($U227="","",CONCATENATE(W227," ",VLOOKUP(V227,データ!$V$1:$W$15,2,FALSE)))</f>
        <v/>
      </c>
    </row>
    <row r="228" spans="2:50" hidden="1">
      <c r="B228" s="80" t="s">
        <v>433</v>
      </c>
      <c r="R228"/>
      <c r="S228"/>
      <c r="AX228" s="32" t="str">
        <f>IF($U228="","",CONCATENATE(W228," ",VLOOKUP(V228,データ!$V$1:$W$15,2,FALSE)))</f>
        <v/>
      </c>
    </row>
    <row r="229" spans="2:50" hidden="1">
      <c r="B229" s="80" t="s">
        <v>434</v>
      </c>
      <c r="R229"/>
      <c r="S229"/>
      <c r="AX229" s="32" t="str">
        <f>IF($U229="","",CONCATENATE(W229," ",VLOOKUP(V229,データ!$V$1:$W$15,2,FALSE)))</f>
        <v/>
      </c>
    </row>
    <row r="230" spans="2:50" hidden="1">
      <c r="B230" s="80" t="s">
        <v>435</v>
      </c>
      <c r="R230"/>
      <c r="S230"/>
      <c r="AX230" s="32" t="str">
        <f>IF($U230="","",CONCATENATE(W230," ",VLOOKUP(V230,データ!$V$1:$W$15,2,FALSE)))</f>
        <v/>
      </c>
    </row>
    <row r="231" spans="2:50" hidden="1">
      <c r="B231" s="80" t="s">
        <v>436</v>
      </c>
      <c r="R231"/>
      <c r="S231"/>
      <c r="AX231" s="32" t="str">
        <f>IF($U231="","",CONCATENATE(W231," ",VLOOKUP(V231,データ!$V$1:$W$15,2,FALSE)))</f>
        <v/>
      </c>
    </row>
    <row r="232" spans="2:50" hidden="1">
      <c r="B232" s="80" t="s">
        <v>437</v>
      </c>
      <c r="R232"/>
      <c r="S232"/>
      <c r="AX232" s="32" t="str">
        <f>IF($U232="","",CONCATENATE(W232," ",VLOOKUP(V232,データ!$V$1:$W$15,2,FALSE)))</f>
        <v/>
      </c>
    </row>
    <row r="233" spans="2:50" hidden="1">
      <c r="B233" s="80" t="s">
        <v>438</v>
      </c>
      <c r="R233"/>
      <c r="S233"/>
      <c r="AX233" s="32" t="str">
        <f>IF($U233="","",CONCATENATE(W233," ",VLOOKUP(V233,データ!$V$1:$W$15,2,FALSE)))</f>
        <v/>
      </c>
    </row>
    <row r="234" spans="2:50" hidden="1">
      <c r="B234" s="80" t="s">
        <v>439</v>
      </c>
      <c r="R234"/>
      <c r="S234"/>
      <c r="AX234" s="32" t="str">
        <f>IF($U234="","",CONCATENATE(W234," ",VLOOKUP(V234,データ!$V$1:$W$15,2,FALSE)))</f>
        <v/>
      </c>
    </row>
    <row r="235" spans="2:50" hidden="1">
      <c r="B235" s="80" t="s">
        <v>440</v>
      </c>
      <c r="R235"/>
      <c r="S235"/>
      <c r="AX235" s="32" t="str">
        <f>IF($U235="","",CONCATENATE(W235," ",VLOOKUP(V235,データ!$V$1:$W$15,2,FALSE)))</f>
        <v/>
      </c>
    </row>
    <row r="236" spans="2:50" hidden="1">
      <c r="B236" s="80" t="s">
        <v>441</v>
      </c>
      <c r="R236"/>
      <c r="S236"/>
      <c r="AX236" s="32" t="str">
        <f>IF($U236="","",CONCATENATE(W236," ",VLOOKUP(V236,データ!$V$1:$W$15,2,FALSE)))</f>
        <v/>
      </c>
    </row>
    <row r="237" spans="2:50" hidden="1">
      <c r="B237" s="80" t="s">
        <v>442</v>
      </c>
      <c r="R237"/>
      <c r="S237"/>
      <c r="AX237" s="32" t="str">
        <f>IF($U237="","",CONCATENATE(W237," ",VLOOKUP(V237,データ!$V$1:$W$15,2,FALSE)))</f>
        <v/>
      </c>
    </row>
    <row r="238" spans="2:50" hidden="1">
      <c r="B238" s="80" t="s">
        <v>443</v>
      </c>
      <c r="R238"/>
      <c r="S238"/>
      <c r="AX238" s="32" t="str">
        <f>IF($U238="","",CONCATENATE(W238," ",VLOOKUP(V238,データ!$V$1:$W$15,2,FALSE)))</f>
        <v/>
      </c>
    </row>
    <row r="239" spans="2:50" hidden="1">
      <c r="B239" s="80" t="s">
        <v>444</v>
      </c>
      <c r="R239"/>
      <c r="S239"/>
      <c r="AX239" s="32" t="str">
        <f>IF($U239="","",CONCATENATE(W239," ",VLOOKUP(V239,データ!$V$1:$W$15,2,FALSE)))</f>
        <v/>
      </c>
    </row>
    <row r="240" spans="2:50" hidden="1">
      <c r="B240" s="80" t="s">
        <v>445</v>
      </c>
      <c r="R240"/>
      <c r="S240"/>
      <c r="AX240" s="32" t="str">
        <f>IF($U240="","",CONCATENATE(W240," ",VLOOKUP(V240,データ!$V$1:$W$15,2,FALSE)))</f>
        <v/>
      </c>
    </row>
    <row r="241" spans="2:50" hidden="1">
      <c r="B241" s="80" t="s">
        <v>446</v>
      </c>
      <c r="R241"/>
      <c r="S241"/>
      <c r="AX241" s="32" t="str">
        <f>IF($U241="","",CONCATENATE(W241," ",VLOOKUP(V241,データ!$V$1:$W$15,2,FALSE)))</f>
        <v/>
      </c>
    </row>
    <row r="242" spans="2:50" hidden="1">
      <c r="B242" s="80" t="s">
        <v>447</v>
      </c>
      <c r="R242"/>
      <c r="S242"/>
      <c r="AX242" s="32" t="str">
        <f>IF($U242="","",CONCATENATE(W242," ",VLOOKUP(V242,データ!$V$1:$W$15,2,FALSE)))</f>
        <v/>
      </c>
    </row>
    <row r="243" spans="2:50" hidden="1">
      <c r="B243" s="80" t="s">
        <v>448</v>
      </c>
      <c r="R243"/>
      <c r="S243"/>
      <c r="AX243" s="32" t="str">
        <f>IF($U243="","",CONCATENATE(W243," ",VLOOKUP(V243,データ!$V$1:$W$15,2,FALSE)))</f>
        <v/>
      </c>
    </row>
    <row r="244" spans="2:50" hidden="1">
      <c r="B244" s="80" t="s">
        <v>449</v>
      </c>
      <c r="R244"/>
      <c r="S244"/>
      <c r="AX244" s="32" t="str">
        <f>IF($U244="","",CONCATENATE(W244," ",VLOOKUP(V244,データ!$V$1:$W$15,2,FALSE)))</f>
        <v/>
      </c>
    </row>
    <row r="245" spans="2:50" hidden="1">
      <c r="B245" s="80" t="s">
        <v>450</v>
      </c>
      <c r="R245"/>
      <c r="S245"/>
      <c r="AX245" s="32" t="str">
        <f>IF($U245="","",CONCATENATE(W245," ",VLOOKUP(V245,データ!$V$1:$W$15,2,FALSE)))</f>
        <v/>
      </c>
    </row>
    <row r="246" spans="2:50" hidden="1">
      <c r="B246" s="80" t="s">
        <v>451</v>
      </c>
      <c r="R246"/>
      <c r="S246"/>
      <c r="AX246" s="32" t="str">
        <f>IF($U246="","",CONCATENATE(W246," ",VLOOKUP(V246,データ!$V$1:$W$15,2,FALSE)))</f>
        <v/>
      </c>
    </row>
    <row r="247" spans="2:50" hidden="1">
      <c r="B247" s="80" t="s">
        <v>452</v>
      </c>
      <c r="R247"/>
      <c r="S247"/>
      <c r="AX247" s="32" t="str">
        <f>IF($U247="","",CONCATENATE(W247," ",VLOOKUP(V247,データ!$V$1:$W$15,2,FALSE)))</f>
        <v/>
      </c>
    </row>
    <row r="248" spans="2:50" hidden="1">
      <c r="B248" s="80" t="s">
        <v>453</v>
      </c>
      <c r="R248"/>
      <c r="S248"/>
      <c r="AX248" s="32" t="str">
        <f>IF($U248="","",CONCATENATE(W248," ",VLOOKUP(V248,データ!$V$1:$W$15,2,FALSE)))</f>
        <v/>
      </c>
    </row>
    <row r="249" spans="2:50" hidden="1">
      <c r="B249" s="80" t="s">
        <v>454</v>
      </c>
      <c r="R249"/>
      <c r="S249"/>
      <c r="AX249" s="32" t="str">
        <f>IF($U249="","",CONCATENATE(W249," ",VLOOKUP(V249,データ!$V$1:$W$15,2,FALSE)))</f>
        <v/>
      </c>
    </row>
    <row r="250" spans="2:50" hidden="1">
      <c r="B250" s="80" t="s">
        <v>455</v>
      </c>
      <c r="R250"/>
      <c r="S250"/>
      <c r="AX250" s="32" t="str">
        <f>IF($U250="","",CONCATENATE(W250," ",VLOOKUP(V250,データ!$V$1:$W$15,2,FALSE)))</f>
        <v/>
      </c>
    </row>
    <row r="251" spans="2:50" hidden="1">
      <c r="B251" s="80" t="s">
        <v>456</v>
      </c>
      <c r="R251"/>
      <c r="S251"/>
      <c r="AX251" s="32" t="str">
        <f>IF($U251="","",CONCATENATE(W251," ",VLOOKUP(V251,データ!$V$1:$W$15,2,FALSE)))</f>
        <v/>
      </c>
    </row>
    <row r="252" spans="2:50" hidden="1">
      <c r="B252" s="80" t="s">
        <v>457</v>
      </c>
      <c r="R252"/>
      <c r="S252"/>
      <c r="AX252" s="32" t="str">
        <f>IF($U252="","",CONCATENATE(W252," ",VLOOKUP(V252,データ!$V$1:$W$15,2,FALSE)))</f>
        <v/>
      </c>
    </row>
    <row r="253" spans="2:50" hidden="1">
      <c r="B253" s="80" t="s">
        <v>458</v>
      </c>
      <c r="R253"/>
      <c r="S253"/>
      <c r="AX253" s="32" t="str">
        <f>IF($U253="","",CONCATENATE(W253," ",VLOOKUP(V253,データ!$V$1:$W$15,2,FALSE)))</f>
        <v/>
      </c>
    </row>
    <row r="254" spans="2:50" hidden="1">
      <c r="B254" s="80" t="s">
        <v>459</v>
      </c>
      <c r="R254"/>
      <c r="S254"/>
      <c r="AX254" s="32" t="str">
        <f>IF($U254="","",CONCATENATE(W254," ",VLOOKUP(V254,データ!$V$1:$W$15,2,FALSE)))</f>
        <v/>
      </c>
    </row>
    <row r="255" spans="2:50" hidden="1">
      <c r="B255" s="80" t="s">
        <v>460</v>
      </c>
      <c r="R255"/>
      <c r="S255"/>
      <c r="AX255" s="32" t="str">
        <f>IF($U255="","",CONCATENATE(W255," ",VLOOKUP(V255,データ!$V$1:$W$15,2,FALSE)))</f>
        <v/>
      </c>
    </row>
    <row r="256" spans="2:50" hidden="1">
      <c r="B256" s="80" t="s">
        <v>461</v>
      </c>
      <c r="R256"/>
      <c r="S256"/>
      <c r="AX256" s="32" t="str">
        <f>IF($U256="","",CONCATENATE(W256," ",VLOOKUP(V256,データ!$V$1:$W$15,2,FALSE)))</f>
        <v/>
      </c>
    </row>
    <row r="257" spans="2:50" hidden="1">
      <c r="B257" s="80" t="s">
        <v>462</v>
      </c>
      <c r="R257"/>
      <c r="S257"/>
      <c r="AX257" s="32" t="str">
        <f>IF($U257="","",CONCATENATE(W257," ",VLOOKUP(V257,データ!$V$1:$W$15,2,FALSE)))</f>
        <v/>
      </c>
    </row>
    <row r="258" spans="2:50" hidden="1">
      <c r="B258" s="80" t="s">
        <v>463</v>
      </c>
      <c r="R258"/>
      <c r="S258"/>
      <c r="AX258" s="32" t="str">
        <f>IF($U258="","",CONCATENATE(W258," ",VLOOKUP(V258,データ!$V$1:$W$15,2,FALSE)))</f>
        <v/>
      </c>
    </row>
    <row r="259" spans="2:50" hidden="1">
      <c r="B259" s="80" t="s">
        <v>464</v>
      </c>
      <c r="R259"/>
      <c r="S259"/>
      <c r="AX259" s="32" t="str">
        <f>IF($U259="","",CONCATENATE(W259," ",VLOOKUP(V259,データ!$V$1:$W$15,2,FALSE)))</f>
        <v/>
      </c>
    </row>
    <row r="260" spans="2:50" hidden="1">
      <c r="B260" s="80" t="s">
        <v>465</v>
      </c>
      <c r="R260"/>
      <c r="S260"/>
      <c r="AX260" s="32" t="str">
        <f>IF($U260="","",CONCATENATE(W260," ",VLOOKUP(V260,データ!$V$1:$W$15,2,FALSE)))</f>
        <v/>
      </c>
    </row>
    <row r="261" spans="2:50" hidden="1">
      <c r="B261" s="80" t="s">
        <v>466</v>
      </c>
      <c r="R261"/>
      <c r="S261"/>
      <c r="AX261" s="32" t="str">
        <f>IF($U261="","",CONCATENATE(W261," ",VLOOKUP(V261,データ!$V$1:$W$15,2,FALSE)))</f>
        <v/>
      </c>
    </row>
    <row r="262" spans="2:50" hidden="1">
      <c r="B262" s="80" t="s">
        <v>467</v>
      </c>
      <c r="R262"/>
      <c r="S262"/>
      <c r="AX262" s="32" t="str">
        <f>IF($U262="","",CONCATENATE(W262," ",VLOOKUP(V262,データ!$V$1:$W$15,2,FALSE)))</f>
        <v/>
      </c>
    </row>
    <row r="263" spans="2:50" hidden="1">
      <c r="B263" s="80" t="s">
        <v>468</v>
      </c>
      <c r="R263"/>
      <c r="S263"/>
      <c r="AX263" s="32" t="str">
        <f>IF($U263="","",CONCATENATE(W263," ",VLOOKUP(V263,データ!$V$1:$W$15,2,FALSE)))</f>
        <v/>
      </c>
    </row>
    <row r="264" spans="2:50" hidden="1">
      <c r="B264" s="80" t="s">
        <v>469</v>
      </c>
      <c r="R264"/>
      <c r="S264"/>
      <c r="AX264" s="32" t="str">
        <f>IF($U264="","",CONCATENATE(W264," ",VLOOKUP(V264,データ!$V$1:$W$15,2,FALSE)))</f>
        <v/>
      </c>
    </row>
    <row r="265" spans="2:50" hidden="1">
      <c r="B265" s="80" t="s">
        <v>470</v>
      </c>
      <c r="R265"/>
      <c r="S265"/>
      <c r="AX265" s="32" t="str">
        <f>IF($U265="","",CONCATENATE(W265," ",VLOOKUP(V265,データ!$V$1:$W$15,2,FALSE)))</f>
        <v/>
      </c>
    </row>
    <row r="266" spans="2:50" hidden="1">
      <c r="B266" s="80" t="s">
        <v>471</v>
      </c>
      <c r="R266"/>
      <c r="S266"/>
      <c r="AX266" s="32" t="str">
        <f>IF($U266="","",CONCATENATE(W266," ",VLOOKUP(V266,データ!$V$1:$W$15,2,FALSE)))</f>
        <v/>
      </c>
    </row>
    <row r="267" spans="2:50" hidden="1">
      <c r="B267" s="80" t="s">
        <v>472</v>
      </c>
      <c r="R267"/>
      <c r="S267"/>
      <c r="AX267" s="32" t="str">
        <f>IF($U267="","",CONCATENATE(W267," ",VLOOKUP(V267,データ!$V$1:$W$15,2,FALSE)))</f>
        <v/>
      </c>
    </row>
    <row r="268" spans="2:50" hidden="1">
      <c r="B268" s="82" t="s">
        <v>473</v>
      </c>
      <c r="R268"/>
      <c r="S268"/>
      <c r="AX268" s="32" t="str">
        <f>IF($U268="","",CONCATENATE(W268," ",VLOOKUP(V268,データ!$V$1:$W$15,2,FALSE)))</f>
        <v/>
      </c>
    </row>
    <row r="269" spans="2:50" hidden="1">
      <c r="B269" s="83" t="s">
        <v>474</v>
      </c>
      <c r="R269"/>
      <c r="S269"/>
      <c r="AX269" s="32" t="str">
        <f>IF($U269="","",CONCATENATE(W269," ",VLOOKUP(V269,データ!$V$1:$W$15,2,FALSE)))</f>
        <v/>
      </c>
    </row>
    <row r="270" spans="2:50" hidden="1">
      <c r="B270" s="83" t="s">
        <v>475</v>
      </c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/>
      <c r="S270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X270" s="32" t="str">
        <f>IF($U270="","",CONCATENATE(W270," ",VLOOKUP(V270,データ!$V$1:$W$15,2,FALSE)))</f>
        <v/>
      </c>
    </row>
    <row r="271" spans="2:50" hidden="1">
      <c r="B271" s="83" t="s">
        <v>476</v>
      </c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/>
      <c r="S271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X271" s="32" t="str">
        <f>IF($U271="","",CONCATENATE(W271," ",VLOOKUP(V271,データ!$V$1:$W$15,2,FALSE)))</f>
        <v/>
      </c>
    </row>
    <row r="272" spans="2:50" hidden="1">
      <c r="B272" s="83" t="s">
        <v>477</v>
      </c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/>
      <c r="S272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X272" s="32" t="str">
        <f>IF($U272="","",CONCATENATE(W272," ",VLOOKUP(V272,データ!$V$1:$W$15,2,FALSE)))</f>
        <v/>
      </c>
    </row>
    <row r="273" spans="2:50" hidden="1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X273" s="32" t="str">
        <f>IF($U273="","",CONCATENATE(W273," ",VLOOKUP(V273,データ!$V$1:$W$15,2,FALSE)))</f>
        <v/>
      </c>
    </row>
    <row r="274" spans="2:50" hidden="1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X274" s="32" t="str">
        <f>IF($U274="","",CONCATENATE(W274," ",VLOOKUP(V274,データ!$V$1:$W$15,2,FALSE)))</f>
        <v/>
      </c>
    </row>
    <row r="275" spans="2:50" hidden="1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X275" s="32" t="str">
        <f>IF($U275="","",CONCATENATE(W275," ",VLOOKUP(V275,データ!$V$1:$W$15,2,FALSE)))</f>
        <v/>
      </c>
    </row>
    <row r="276" spans="2:50" hidden="1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X276" s="32" t="str">
        <f>IF($U276="","",CONCATENATE(W276," ",VLOOKUP(V276,データ!$V$1:$W$15,2,FALSE)))</f>
        <v/>
      </c>
    </row>
    <row r="277" spans="2:50" hidden="1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X277" s="32" t="str">
        <f>IF($U277="","",CONCATENATE(W277," ",VLOOKUP(V277,データ!$V$1:$W$15,2,FALSE)))</f>
        <v/>
      </c>
    </row>
    <row r="278" spans="2:50" hidden="1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X278" s="32" t="str">
        <f>IF($U278="","",CONCATENATE(W278," ",VLOOKUP(V278,データ!$V$1:$W$15,2,FALSE)))</f>
        <v/>
      </c>
    </row>
    <row r="279" spans="2:50" hidden="1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X279" s="32" t="str">
        <f>IF($U279="","",CONCATENATE(W279," ",VLOOKUP(V279,データ!$V$1:$W$15,2,FALSE)))</f>
        <v/>
      </c>
    </row>
    <row r="280" spans="2:50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X280" s="32" t="str">
        <f>IF($U280="","",CONCATENATE(W280," ",VLOOKUP(V280,データ!$V$1:$W$15,2,FALSE)))</f>
        <v/>
      </c>
    </row>
    <row r="281" spans="2:50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X281" s="32" t="str">
        <f>IF($U281="","",CONCATENATE(W281," ",VLOOKUP(V281,データ!$V$1:$W$15,2,FALSE)))</f>
        <v/>
      </c>
    </row>
    <row r="282" spans="2:50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X282" s="32" t="str">
        <f>IF($U282="","",CONCATENATE(W282," ",VLOOKUP(V282,データ!$V$1:$W$15,2,FALSE)))</f>
        <v/>
      </c>
    </row>
    <row r="283" spans="2:50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X283" s="32" t="str">
        <f>IF($U283="","",CONCATENATE(W283," ",VLOOKUP(V283,データ!$V$1:$W$15,2,FALSE)))</f>
        <v/>
      </c>
    </row>
    <row r="284" spans="2:50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X284" s="32" t="str">
        <f>IF($U284="","",CONCATENATE(W284," ",VLOOKUP(V284,データ!$V$1:$W$15,2,FALSE)))</f>
        <v/>
      </c>
    </row>
    <row r="285" spans="2:50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X285" s="32" t="str">
        <f>IF($U285="","",CONCATENATE(W285," ",VLOOKUP(V285,データ!$V$1:$W$15,2,FALSE)))</f>
        <v/>
      </c>
    </row>
    <row r="286" spans="2:50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X286" s="32" t="str">
        <f>IF($U286="","",CONCATENATE(W286," ",VLOOKUP(V286,データ!$V$1:$W$15,2,FALSE)))</f>
        <v/>
      </c>
    </row>
    <row r="287" spans="2:50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X287" s="32" t="str">
        <f>IF($U287="","",CONCATENATE(W287," ",VLOOKUP(V287,データ!$V$1:$W$15,2,FALSE)))</f>
        <v/>
      </c>
    </row>
    <row r="288" spans="2:50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X288" s="32" t="str">
        <f>IF($U288="","",CONCATENATE(W288," ",VLOOKUP(V288,データ!$V$1:$W$15,2,FALSE)))</f>
        <v/>
      </c>
    </row>
    <row r="289" spans="2:50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X289" s="32" t="str">
        <f>IF($U289="","",CONCATENATE(W289," ",VLOOKUP(V289,データ!$V$1:$W$15,2,FALSE)))</f>
        <v/>
      </c>
    </row>
    <row r="290" spans="2:50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X290" s="32" t="str">
        <f>IF($U290="","",CONCATENATE(W290," ",VLOOKUP(V290,データ!$V$1:$W$15,2,FALSE)))</f>
        <v/>
      </c>
    </row>
    <row r="291" spans="2:50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X291" s="32" t="str">
        <f>IF($U291="","",CONCATENATE(W291," ",VLOOKUP(V291,データ!$V$1:$W$15,2,FALSE)))</f>
        <v/>
      </c>
    </row>
    <row r="292" spans="2:50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X292" s="32" t="str">
        <f>IF($U292="","",CONCATENATE(W292," ",VLOOKUP(V292,データ!$V$1:$W$15,2,FALSE)))</f>
        <v/>
      </c>
    </row>
    <row r="293" spans="2:50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X293" s="32" t="str">
        <f>IF($U293="","",CONCATENATE(W293," ",VLOOKUP(V293,データ!$V$1:$W$15,2,FALSE)))</f>
        <v/>
      </c>
    </row>
    <row r="294" spans="2:50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X294" s="32" t="str">
        <f>IF($U294="","",CONCATENATE(W294," ",VLOOKUP(V294,データ!$V$1:$W$15,2,FALSE)))</f>
        <v/>
      </c>
    </row>
    <row r="295" spans="2:50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X295" s="32" t="str">
        <f>IF($U295="","",CONCATENATE(W295," ",VLOOKUP(V295,データ!$V$1:$W$15,2,FALSE)))</f>
        <v/>
      </c>
    </row>
    <row r="296" spans="2:50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X296" s="32" t="str">
        <f>IF($U296="","",CONCATENATE(W296," ",VLOOKUP(V296,データ!$V$1:$W$15,2,FALSE)))</f>
        <v/>
      </c>
    </row>
    <row r="297" spans="2:50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X297" s="32" t="str">
        <f>IF($U297="","",CONCATENATE(W297," ",VLOOKUP(V297,データ!$V$1:$W$15,2,FALSE)))</f>
        <v/>
      </c>
    </row>
    <row r="298" spans="2:50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X298" s="32" t="str">
        <f>IF($U298="","",CONCATENATE(W298," ",VLOOKUP(V298,データ!$V$1:$W$15,2,FALSE)))</f>
        <v/>
      </c>
    </row>
    <row r="299" spans="2:50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X299" s="32" t="str">
        <f>IF($U299="","",CONCATENATE(W299," ",VLOOKUP(V299,データ!$V$1:$W$15,2,FALSE)))</f>
        <v/>
      </c>
    </row>
    <row r="300" spans="2:50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X300" s="32" t="str">
        <f>IF($U300="","",CONCATENATE(W300," ",VLOOKUP(V300,データ!$V$1:$W$15,2,FALSE)))</f>
        <v/>
      </c>
    </row>
    <row r="301" spans="2:50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X301" s="32" t="str">
        <f>IF($U301="","",CONCATENATE(W301," ",VLOOKUP(V301,データ!$V$1:$W$15,2,FALSE)))</f>
        <v/>
      </c>
    </row>
    <row r="302" spans="2:50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X302" s="32" t="str">
        <f>IF($U302="","",CONCATENATE(W302," ",VLOOKUP(V302,データ!$V$1:$W$15,2,FALSE)))</f>
        <v/>
      </c>
    </row>
    <row r="303" spans="2:50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X303" s="32" t="str">
        <f>IF($U303="","",CONCATENATE(W303," ",VLOOKUP(V303,データ!$V$1:$W$15,2,FALSE)))</f>
        <v/>
      </c>
    </row>
    <row r="304" spans="2:50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X304" s="32" t="str">
        <f>IF($U304="","",CONCATENATE(W304," ",VLOOKUP(V304,データ!$V$1:$W$15,2,FALSE)))</f>
        <v/>
      </c>
    </row>
    <row r="305" spans="2:50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X305" s="32" t="str">
        <f>IF($U305="","",CONCATENATE(W305," ",VLOOKUP(V305,データ!$V$1:$W$15,2,FALSE)))</f>
        <v/>
      </c>
    </row>
    <row r="306" spans="2:50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X306" s="32" t="str">
        <f>IF($U306="","",CONCATENATE(W306," ",VLOOKUP(V306,データ!$V$1:$W$15,2,FALSE)))</f>
        <v/>
      </c>
    </row>
    <row r="307" spans="2:50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X307" s="32" t="str">
        <f>IF($U307="","",CONCATENATE(W307," ",VLOOKUP(V307,データ!$V$1:$W$15,2,FALSE)))</f>
        <v/>
      </c>
    </row>
    <row r="308" spans="2:50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X308" s="32" t="str">
        <f>IF($U308="","",CONCATENATE(W308," ",VLOOKUP(V308,データ!$V$1:$W$15,2,FALSE)))</f>
        <v/>
      </c>
    </row>
    <row r="309" spans="2:50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X309" s="32" t="str">
        <f>IF($U309="","",CONCATENATE(W309," ",VLOOKUP(V309,データ!$V$1:$W$15,2,FALSE)))</f>
        <v/>
      </c>
    </row>
    <row r="310" spans="2:50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X310" s="32" t="str">
        <f>IF($U310="","",CONCATENATE(W310," ",VLOOKUP(V310,データ!$V$1:$W$15,2,FALSE)))</f>
        <v/>
      </c>
    </row>
    <row r="311" spans="2:50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X311" s="32" t="str">
        <f>IF($U311="","",CONCATENATE(W311," ",VLOOKUP(V311,データ!$V$1:$W$15,2,FALSE)))</f>
        <v/>
      </c>
    </row>
    <row r="312" spans="2:50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X312" s="32" t="str">
        <f>IF($U312="","",CONCATENATE(W312," ",VLOOKUP(V312,データ!$V$1:$W$15,2,FALSE)))</f>
        <v/>
      </c>
    </row>
    <row r="313" spans="2:50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X313" s="32" t="str">
        <f>IF($U313="","",CONCATENATE(W313," ",VLOOKUP(V313,データ!$V$1:$W$15,2,FALSE)))</f>
        <v/>
      </c>
    </row>
    <row r="314" spans="2:50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X314" s="32" t="str">
        <f>IF($U314="","",CONCATENATE(W314," ",VLOOKUP(V314,データ!$V$1:$W$15,2,FALSE)))</f>
        <v/>
      </c>
    </row>
    <row r="315" spans="2:50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X315" s="32" t="str">
        <f>IF($U315="","",CONCATENATE(W315," ",VLOOKUP(V315,データ!$V$1:$W$15,2,FALSE)))</f>
        <v/>
      </c>
    </row>
    <row r="316" spans="2:50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X316" s="32" t="str">
        <f>IF($U316="","",CONCATENATE(W316," ",VLOOKUP(V316,データ!$V$1:$W$15,2,FALSE)))</f>
        <v/>
      </c>
    </row>
    <row r="317" spans="2:50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X317" s="32" t="str">
        <f>IF($U317="","",CONCATENATE(W317," ",VLOOKUP(V317,データ!$V$1:$W$15,2,FALSE)))</f>
        <v/>
      </c>
    </row>
    <row r="318" spans="2:50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X318" s="32" t="str">
        <f>IF($U318="","",CONCATENATE(W318," ",VLOOKUP(V318,データ!$V$1:$W$15,2,FALSE)))</f>
        <v/>
      </c>
    </row>
    <row r="319" spans="2:50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X319" s="32" t="str">
        <f>IF($U319="","",CONCATENATE(W319," ",VLOOKUP(V319,データ!$V$1:$W$15,2,FALSE)))</f>
        <v/>
      </c>
    </row>
    <row r="320" spans="2:50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X320" s="32" t="str">
        <f>IF($U320="","",CONCATENATE(W320," ",VLOOKUP(V320,データ!$V$1:$W$15,2,FALSE)))</f>
        <v/>
      </c>
    </row>
    <row r="321" spans="2:50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X321" s="32" t="str">
        <f>IF($U321="","",CONCATENATE(W321," ",VLOOKUP(V321,データ!$V$1:$W$15,2,FALSE)))</f>
        <v/>
      </c>
    </row>
    <row r="322" spans="2:50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X322" s="32" t="str">
        <f>IF($U322="","",CONCATENATE(W322," ",VLOOKUP(V322,データ!$V$1:$W$15,2,FALSE)))</f>
        <v/>
      </c>
    </row>
    <row r="323" spans="2:50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X323" s="32" t="str">
        <f>IF($U323="","",CONCATENATE(W323," ",VLOOKUP(V323,データ!$V$1:$W$15,2,FALSE)))</f>
        <v/>
      </c>
    </row>
    <row r="324" spans="2:50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X324" s="32" t="str">
        <f>IF($U324="","",CONCATENATE(W324," ",VLOOKUP(V324,データ!$V$1:$W$15,2,FALSE)))</f>
        <v/>
      </c>
    </row>
    <row r="325" spans="2:50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X325" s="32" t="str">
        <f>IF($U325="","",CONCATENATE(W325," ",VLOOKUP(V325,データ!$V$1:$W$15,2,FALSE)))</f>
        <v/>
      </c>
    </row>
    <row r="326" spans="2:50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X326" s="32" t="str">
        <f>IF($U326="","",CONCATENATE(W326," ",VLOOKUP(V326,データ!$V$1:$W$15,2,FALSE)))</f>
        <v/>
      </c>
    </row>
    <row r="327" spans="2:50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X327" s="32" t="str">
        <f>IF($U327="","",CONCATENATE(W327," ",VLOOKUP(V327,データ!$V$1:$W$15,2,FALSE)))</f>
        <v/>
      </c>
    </row>
    <row r="328" spans="2:50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X328" s="32" t="str">
        <f>IF($U328="","",CONCATENATE(W328," ",VLOOKUP(V328,データ!$V$1:$W$15,2,FALSE)))</f>
        <v/>
      </c>
    </row>
    <row r="329" spans="2:50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X329" s="32" t="str">
        <f>IF($U329="","",CONCATENATE(W329," ",VLOOKUP(V329,データ!$V$1:$W$15,2,FALSE)))</f>
        <v/>
      </c>
    </row>
    <row r="330" spans="2:50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X330" s="32" t="str">
        <f>IF($U330="","",CONCATENATE(W330," ",VLOOKUP(V330,データ!$V$1:$W$15,2,FALSE)))</f>
        <v/>
      </c>
    </row>
    <row r="331" spans="2:50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X331" s="32" t="str">
        <f>IF($U331="","",CONCATENATE(W331," ",VLOOKUP(V331,データ!$V$1:$W$15,2,FALSE)))</f>
        <v/>
      </c>
    </row>
    <row r="332" spans="2:50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X332" s="32" t="str">
        <f>IF($U332="","",CONCATENATE(W332," ",VLOOKUP(V332,データ!$V$1:$W$15,2,FALSE)))</f>
        <v/>
      </c>
    </row>
    <row r="333" spans="2:50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X333" s="32" t="str">
        <f>IF($U333="","",CONCATENATE(W333," ",VLOOKUP(V333,データ!$V$1:$W$15,2,FALSE)))</f>
        <v/>
      </c>
    </row>
    <row r="334" spans="2:50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X334" s="32" t="str">
        <f>IF($U334="","",CONCATENATE(W334," ",VLOOKUP(V334,データ!$V$1:$W$15,2,FALSE)))</f>
        <v/>
      </c>
    </row>
    <row r="335" spans="2:50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X335" s="32" t="str">
        <f>IF($U335="","",CONCATENATE(W335," ",VLOOKUP(V335,データ!$V$1:$W$15,2,FALSE)))</f>
        <v/>
      </c>
    </row>
    <row r="336" spans="2:50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X336" s="32" t="str">
        <f>IF($U336="","",CONCATENATE(W336," ",VLOOKUP(V336,データ!$V$1:$W$15,2,FALSE)))</f>
        <v/>
      </c>
    </row>
    <row r="337" spans="2:50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X337" s="32" t="str">
        <f>IF($U337="","",CONCATENATE(W337," ",VLOOKUP(V337,データ!$V$1:$W$15,2,FALSE)))</f>
        <v/>
      </c>
    </row>
    <row r="338" spans="2:50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X338" s="32" t="str">
        <f>IF($U338="","",CONCATENATE(W338," ",VLOOKUP(V338,データ!$V$1:$W$15,2,FALSE)))</f>
        <v/>
      </c>
    </row>
    <row r="339" spans="2:50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X339" s="32" t="str">
        <f>IF($U339="","",CONCATENATE(W339," ",VLOOKUP(V339,データ!$V$1:$W$15,2,FALSE)))</f>
        <v/>
      </c>
    </row>
    <row r="340" spans="2:50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X340" s="32" t="str">
        <f>IF($U340="","",CONCATENATE(W340," ",VLOOKUP(V340,データ!$V$1:$W$15,2,FALSE)))</f>
        <v/>
      </c>
    </row>
    <row r="341" spans="2:50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X341" s="32" t="str">
        <f>IF($U341="","",CONCATENATE(W341," ",VLOOKUP(V341,データ!$V$1:$W$15,2,FALSE)))</f>
        <v/>
      </c>
    </row>
    <row r="342" spans="2:50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</row>
    <row r="343" spans="2:50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</row>
    <row r="344" spans="2:50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</row>
    <row r="345" spans="2:50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</row>
    <row r="346" spans="2:50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</row>
    <row r="347" spans="2:50"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</row>
    <row r="348" spans="2:50"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</row>
    <row r="349" spans="2:50"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</row>
    <row r="350" spans="2:50"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</row>
    <row r="351" spans="2:50"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</row>
    <row r="352" spans="2:50"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</row>
    <row r="353" spans="34:47"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</row>
    <row r="354" spans="34:47"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</row>
    <row r="355" spans="34:47"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</row>
    <row r="356" spans="34:47"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</row>
    <row r="357" spans="34:47"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</row>
    <row r="358" spans="34:47"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</row>
    <row r="359" spans="34:47"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</row>
    <row r="360" spans="34:47"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</row>
    <row r="361" spans="34:47"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</row>
    <row r="362" spans="34:47"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</row>
    <row r="363" spans="34:47"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</row>
    <row r="364" spans="34:47"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</row>
    <row r="365" spans="34:47"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</row>
    <row r="366" spans="34:47"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</row>
    <row r="367" spans="34:47"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</row>
    <row r="368" spans="34:47"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</row>
    <row r="369" spans="34:47"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</row>
    <row r="370" spans="34:47"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</row>
    <row r="371" spans="34:47"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</row>
    <row r="372" spans="34:47"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</row>
    <row r="373" spans="34:47"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</row>
    <row r="374" spans="34:47"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</row>
    <row r="375" spans="34:47"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</row>
    <row r="376" spans="34:47"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</row>
    <row r="377" spans="34:47"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</row>
    <row r="378" spans="34:47"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</row>
    <row r="379" spans="34:47"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</row>
    <row r="380" spans="34:47"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</row>
    <row r="381" spans="34:47"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</row>
    <row r="382" spans="34:47"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</row>
    <row r="383" spans="34:47"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</row>
    <row r="384" spans="34:47"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</row>
    <row r="385" spans="34:47"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</row>
    <row r="386" spans="34:47"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</row>
    <row r="387" spans="34:47"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</row>
    <row r="388" spans="34:47"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</row>
    <row r="389" spans="34:47"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</row>
    <row r="390" spans="34:47"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</row>
    <row r="391" spans="34:47"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</row>
    <row r="392" spans="34:47"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</row>
    <row r="393" spans="34:47"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</row>
    <row r="394" spans="34:47"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</row>
    <row r="395" spans="34:47"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</row>
    <row r="396" spans="34:47"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</row>
    <row r="397" spans="34:47"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</row>
    <row r="398" spans="34:47"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</row>
    <row r="399" spans="34:47"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</row>
    <row r="400" spans="34:47"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</row>
    <row r="401" spans="34:47"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</row>
    <row r="402" spans="34:47"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</row>
    <row r="403" spans="34:47"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</row>
    <row r="404" spans="34:47"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</row>
    <row r="405" spans="34:47"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</row>
    <row r="406" spans="34:47"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</row>
    <row r="407" spans="34:47"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</row>
    <row r="408" spans="34:47"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</row>
    <row r="409" spans="34:47"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</row>
    <row r="410" spans="34:47"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</row>
    <row r="411" spans="34:47"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</row>
    <row r="412" spans="34:47"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</row>
    <row r="413" spans="34:47"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</row>
    <row r="414" spans="34:47"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</row>
    <row r="415" spans="34:47"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</row>
    <row r="416" spans="34:47"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</row>
    <row r="417" spans="34:47"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</row>
    <row r="418" spans="34:47"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</row>
    <row r="419" spans="34:47"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</row>
    <row r="420" spans="34:47"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</row>
    <row r="421" spans="34:47"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</row>
    <row r="422" spans="34:47"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</row>
    <row r="423" spans="34:47"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</row>
    <row r="424" spans="34:47"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</row>
    <row r="425" spans="34:47"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</row>
    <row r="426" spans="34:47"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</row>
    <row r="427" spans="34:47"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</row>
    <row r="428" spans="34:47"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</row>
    <row r="429" spans="34:47"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</row>
    <row r="430" spans="34:47"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</row>
    <row r="431" spans="34:47"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</row>
    <row r="432" spans="34:47"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</row>
    <row r="433" spans="34:47"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</row>
    <row r="434" spans="34:47"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</row>
    <row r="435" spans="34:47"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</row>
    <row r="436" spans="34:47"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</row>
    <row r="437" spans="34:47"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</row>
    <row r="438" spans="34:47"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</row>
    <row r="439" spans="34:47"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</row>
    <row r="440" spans="34:47"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</row>
    <row r="441" spans="34:47"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</row>
    <row r="442" spans="34:47"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</row>
    <row r="443" spans="34:47"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</row>
    <row r="444" spans="34:47"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</row>
    <row r="445" spans="34:47"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</row>
    <row r="446" spans="34:47"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</row>
    <row r="447" spans="34:47"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</row>
    <row r="448" spans="34:47"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</row>
    <row r="449" spans="34:47"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</row>
    <row r="450" spans="34:47"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</row>
    <row r="451" spans="34:47"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</row>
    <row r="452" spans="34:47"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</row>
    <row r="453" spans="34:47"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</row>
    <row r="454" spans="34:47"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</row>
    <row r="455" spans="34:47"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</row>
    <row r="456" spans="34:47"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</row>
    <row r="457" spans="34:47"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</row>
    <row r="458" spans="34:47"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</row>
    <row r="459" spans="34:47"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</row>
    <row r="460" spans="34:47"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</row>
    <row r="461" spans="34:47"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</row>
    <row r="462" spans="34:47"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</row>
    <row r="463" spans="34:47"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</row>
    <row r="464" spans="34:47"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</row>
    <row r="465" spans="34:47"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</row>
    <row r="466" spans="34:47"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</row>
    <row r="467" spans="34:47"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</row>
    <row r="468" spans="34:47"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</row>
    <row r="469" spans="34:47"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</row>
    <row r="470" spans="34:47"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</row>
    <row r="471" spans="34:47"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</row>
    <row r="472" spans="34:47"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</row>
    <row r="473" spans="34:47"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</row>
    <row r="474" spans="34:47"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</row>
    <row r="475" spans="34:47"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</row>
    <row r="476" spans="34:47"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</row>
    <row r="477" spans="34:47"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</row>
    <row r="478" spans="34:47"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  <c r="AT478" s="73"/>
      <c r="AU478" s="73"/>
    </row>
    <row r="479" spans="34:47"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/>
      <c r="AU479" s="73"/>
    </row>
    <row r="480" spans="34:47"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</row>
    <row r="481" spans="34:47"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</row>
    <row r="482" spans="34:47"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</row>
    <row r="483" spans="34:47"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</row>
    <row r="484" spans="34:47"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</row>
    <row r="485" spans="34:47"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</row>
    <row r="486" spans="34:47"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</row>
    <row r="487" spans="34:47"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</row>
    <row r="488" spans="34:47"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3"/>
    </row>
    <row r="489" spans="34:47"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</row>
    <row r="490" spans="34:47"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</row>
    <row r="491" spans="34:47"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</row>
    <row r="492" spans="34:47"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</row>
    <row r="493" spans="34:47"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</row>
    <row r="494" spans="34:47"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/>
      <c r="AT494" s="73"/>
      <c r="AU494" s="73"/>
    </row>
    <row r="495" spans="34:47"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  <c r="AT495" s="73"/>
      <c r="AU495" s="73"/>
    </row>
    <row r="496" spans="34:47"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</row>
    <row r="497" spans="34:47"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</row>
    <row r="498" spans="34:47"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</row>
    <row r="499" spans="34:47"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</row>
    <row r="500" spans="34:47"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</row>
    <row r="501" spans="34:47"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3"/>
      <c r="AS501" s="73"/>
      <c r="AT501" s="73"/>
      <c r="AU501" s="73"/>
    </row>
    <row r="502" spans="34:47"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</row>
    <row r="503" spans="34:47">
      <c r="AH503" s="73"/>
      <c r="AI503" s="73"/>
      <c r="AJ503" s="73"/>
      <c r="AK503" s="73"/>
      <c r="AL503" s="73"/>
      <c r="AM503" s="73"/>
      <c r="AN503" s="73"/>
      <c r="AO503" s="73"/>
      <c r="AP503" s="73"/>
      <c r="AQ503" s="73"/>
      <c r="AR503" s="73"/>
      <c r="AS503" s="73"/>
      <c r="AT503" s="73"/>
      <c r="AU503" s="73"/>
    </row>
    <row r="504" spans="34:47"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/>
      <c r="AU504" s="73"/>
    </row>
    <row r="505" spans="34:47"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  <c r="AT505" s="73"/>
      <c r="AU505" s="73"/>
    </row>
    <row r="506" spans="34:47">
      <c r="AH506" s="73"/>
      <c r="AI506" s="73"/>
      <c r="AJ506" s="73"/>
      <c r="AK506" s="73"/>
      <c r="AL506" s="73"/>
      <c r="AM506" s="73"/>
      <c r="AN506" s="73"/>
      <c r="AO506" s="73"/>
      <c r="AP506" s="73"/>
      <c r="AQ506" s="73"/>
      <c r="AR506" s="73"/>
      <c r="AS506" s="73"/>
      <c r="AT506" s="73"/>
      <c r="AU506" s="73"/>
    </row>
    <row r="507" spans="34:47"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  <c r="AT507" s="73"/>
      <c r="AU507" s="73"/>
    </row>
    <row r="508" spans="34:47">
      <c r="AH508" s="73"/>
      <c r="AI508" s="73"/>
      <c r="AJ508" s="73"/>
      <c r="AK508" s="73"/>
      <c r="AL508" s="73"/>
      <c r="AM508" s="73"/>
      <c r="AN508" s="73"/>
      <c r="AO508" s="73"/>
      <c r="AP508" s="73"/>
      <c r="AQ508" s="73"/>
      <c r="AR508" s="73"/>
      <c r="AS508" s="73"/>
      <c r="AT508" s="73"/>
      <c r="AU508" s="73"/>
    </row>
    <row r="509" spans="34:47"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  <c r="AT509" s="73"/>
      <c r="AU509" s="73"/>
    </row>
    <row r="510" spans="34:47"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  <c r="AT510" s="73"/>
      <c r="AU510" s="73"/>
    </row>
    <row r="511" spans="34:47"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  <c r="AT511" s="73"/>
      <c r="AU511" s="73"/>
    </row>
    <row r="512" spans="34:47"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  <c r="AT512" s="73"/>
      <c r="AU512" s="73"/>
    </row>
    <row r="513" spans="34:47">
      <c r="AH513" s="73"/>
      <c r="AI513" s="73"/>
      <c r="AJ513" s="73"/>
      <c r="AK513" s="73"/>
      <c r="AL513" s="73"/>
      <c r="AM513" s="73"/>
      <c r="AN513" s="73"/>
      <c r="AO513" s="73"/>
      <c r="AP513" s="73"/>
      <c r="AQ513" s="73"/>
      <c r="AR513" s="73"/>
      <c r="AS513" s="73"/>
      <c r="AT513" s="73"/>
      <c r="AU513" s="73"/>
    </row>
    <row r="514" spans="34:47"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/>
      <c r="AU514" s="73"/>
    </row>
    <row r="515" spans="34:47"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  <c r="AT515" s="73"/>
      <c r="AU515" s="73"/>
    </row>
    <row r="516" spans="34:47"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  <c r="AT516" s="73"/>
      <c r="AU516" s="73"/>
    </row>
    <row r="517" spans="34:47"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3"/>
      <c r="AS517" s="73"/>
      <c r="AT517" s="73"/>
      <c r="AU517" s="73"/>
    </row>
    <row r="518" spans="34:47"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3"/>
      <c r="AS518" s="73"/>
      <c r="AT518" s="73"/>
      <c r="AU518" s="73"/>
    </row>
    <row r="519" spans="34:47">
      <c r="AH519" s="73"/>
      <c r="AI519" s="73"/>
      <c r="AJ519" s="73"/>
      <c r="AK519" s="73"/>
      <c r="AL519" s="73"/>
      <c r="AM519" s="73"/>
      <c r="AN519" s="73"/>
      <c r="AO519" s="73"/>
      <c r="AP519" s="73"/>
      <c r="AQ519" s="73"/>
      <c r="AR519" s="73"/>
      <c r="AS519" s="73"/>
      <c r="AT519" s="73"/>
      <c r="AU519" s="73"/>
    </row>
    <row r="520" spans="34:47"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3"/>
      <c r="AS520" s="73"/>
      <c r="AT520" s="73"/>
      <c r="AU520" s="73"/>
    </row>
    <row r="521" spans="34:47"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3"/>
      <c r="AS521" s="73"/>
      <c r="AT521" s="73"/>
      <c r="AU521" s="73"/>
    </row>
    <row r="522" spans="34:47">
      <c r="AH522" s="73"/>
      <c r="AI522" s="73"/>
      <c r="AJ522" s="73"/>
      <c r="AK522" s="73"/>
      <c r="AL522" s="73"/>
      <c r="AM522" s="73"/>
      <c r="AN522" s="73"/>
      <c r="AO522" s="73"/>
      <c r="AP522" s="73"/>
      <c r="AQ522" s="73"/>
      <c r="AR522" s="73"/>
      <c r="AS522" s="73"/>
      <c r="AT522" s="73"/>
      <c r="AU522" s="73"/>
    </row>
    <row r="523" spans="34:47">
      <c r="AH523" s="73"/>
      <c r="AI523" s="73"/>
      <c r="AJ523" s="73"/>
      <c r="AK523" s="73"/>
      <c r="AL523" s="73"/>
      <c r="AM523" s="73"/>
      <c r="AN523" s="73"/>
      <c r="AO523" s="73"/>
      <c r="AP523" s="73"/>
      <c r="AQ523" s="73"/>
      <c r="AR523" s="73"/>
      <c r="AS523" s="73"/>
      <c r="AT523" s="73"/>
      <c r="AU523" s="73"/>
    </row>
    <row r="524" spans="34:47">
      <c r="AH524" s="73"/>
      <c r="AI524" s="73"/>
      <c r="AJ524" s="73"/>
      <c r="AK524" s="73"/>
      <c r="AL524" s="73"/>
      <c r="AM524" s="73"/>
      <c r="AN524" s="73"/>
      <c r="AO524" s="73"/>
      <c r="AP524" s="73"/>
      <c r="AQ524" s="73"/>
      <c r="AR524" s="73"/>
      <c r="AS524" s="73"/>
      <c r="AT524" s="73"/>
      <c r="AU524" s="73"/>
    </row>
    <row r="525" spans="34:47"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</row>
    <row r="526" spans="34:47">
      <c r="AH526" s="73"/>
      <c r="AI526" s="73"/>
      <c r="AJ526" s="73"/>
      <c r="AK526" s="73"/>
      <c r="AL526" s="73"/>
      <c r="AM526" s="73"/>
      <c r="AN526" s="73"/>
      <c r="AO526" s="73"/>
      <c r="AP526" s="73"/>
      <c r="AQ526" s="73"/>
      <c r="AR526" s="73"/>
      <c r="AS526" s="73"/>
      <c r="AT526" s="73"/>
      <c r="AU526" s="73"/>
    </row>
    <row r="527" spans="34:47"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</row>
    <row r="528" spans="34:47">
      <c r="AH528" s="73"/>
      <c r="AI528" s="73"/>
      <c r="AJ528" s="73"/>
      <c r="AK528" s="73"/>
      <c r="AL528" s="73"/>
      <c r="AM528" s="73"/>
      <c r="AN528" s="73"/>
      <c r="AO528" s="73"/>
      <c r="AP528" s="73"/>
      <c r="AQ528" s="73"/>
      <c r="AR528" s="73"/>
      <c r="AS528" s="73"/>
      <c r="AT528" s="73"/>
      <c r="AU528" s="73"/>
    </row>
    <row r="529" spans="34:47"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  <c r="AT529" s="73"/>
      <c r="AU529" s="73"/>
    </row>
    <row r="530" spans="34:47"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</row>
    <row r="531" spans="34:47"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  <c r="AT531" s="73"/>
      <c r="AU531" s="73"/>
    </row>
    <row r="532" spans="34:47"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  <c r="AT532" s="73"/>
      <c r="AU532" s="73"/>
    </row>
    <row r="533" spans="34:47"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3"/>
      <c r="AS533" s="73"/>
      <c r="AT533" s="73"/>
      <c r="AU533" s="73"/>
    </row>
    <row r="534" spans="34:47"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  <c r="AT534" s="73"/>
      <c r="AU534" s="73"/>
    </row>
    <row r="535" spans="34:47"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/>
      <c r="AT535" s="73"/>
      <c r="AU535" s="73"/>
    </row>
    <row r="536" spans="34:47"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</row>
    <row r="537" spans="34:47"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  <c r="AT537" s="73"/>
      <c r="AU537" s="73"/>
    </row>
    <row r="538" spans="34:47"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</row>
    <row r="539" spans="34:47"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</row>
    <row r="540" spans="34:47"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</row>
    <row r="541" spans="34:47"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  <c r="AT541" s="73"/>
      <c r="AU541" s="73"/>
    </row>
    <row r="542" spans="34:47"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  <c r="AT542" s="73"/>
      <c r="AU542" s="73"/>
    </row>
    <row r="543" spans="34:47"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</row>
    <row r="544" spans="34:47"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/>
      <c r="AU544" s="73"/>
    </row>
    <row r="545" spans="34:47"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</row>
    <row r="546" spans="34:47"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/>
      <c r="AU546" s="73"/>
    </row>
    <row r="547" spans="34:47"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</row>
    <row r="548" spans="34:47"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  <c r="AT548" s="73"/>
      <c r="AU548" s="73"/>
    </row>
    <row r="549" spans="34:47">
      <c r="AH549" s="73"/>
      <c r="AI549" s="73"/>
      <c r="AJ549" s="73"/>
      <c r="AK549" s="73"/>
      <c r="AL549" s="73"/>
      <c r="AM549" s="73"/>
      <c r="AN549" s="73"/>
      <c r="AO549" s="73"/>
      <c r="AP549" s="73"/>
      <c r="AQ549" s="73"/>
      <c r="AR549" s="73"/>
      <c r="AS549" s="73"/>
      <c r="AT549" s="73"/>
      <c r="AU549" s="73"/>
    </row>
    <row r="550" spans="34:47"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  <c r="AT550" s="73"/>
      <c r="AU550" s="73"/>
    </row>
    <row r="551" spans="34:47"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</row>
    <row r="552" spans="34:47"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</row>
    <row r="553" spans="34:47"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</row>
    <row r="554" spans="34:47"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3"/>
      <c r="AS554" s="73"/>
      <c r="AT554" s="73"/>
      <c r="AU554" s="73"/>
    </row>
    <row r="555" spans="34:47"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</row>
    <row r="556" spans="34:47">
      <c r="AH556" s="73"/>
      <c r="AI556" s="73"/>
      <c r="AJ556" s="73"/>
      <c r="AK556" s="73"/>
      <c r="AL556" s="73"/>
      <c r="AM556" s="73"/>
      <c r="AN556" s="73"/>
      <c r="AO556" s="73"/>
      <c r="AP556" s="73"/>
      <c r="AQ556" s="73"/>
      <c r="AR556" s="73"/>
      <c r="AS556" s="73"/>
      <c r="AT556" s="73"/>
      <c r="AU556" s="73"/>
    </row>
    <row r="557" spans="34:47"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3"/>
      <c r="AS557" s="73"/>
      <c r="AT557" s="73"/>
      <c r="AU557" s="73"/>
    </row>
    <row r="558" spans="34:47"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</row>
    <row r="559" spans="34:47">
      <c r="AH559" s="73"/>
      <c r="AI559" s="73"/>
      <c r="AJ559" s="73"/>
      <c r="AK559" s="73"/>
      <c r="AL559" s="73"/>
      <c r="AM559" s="73"/>
      <c r="AN559" s="73"/>
      <c r="AO559" s="73"/>
      <c r="AP559" s="73"/>
      <c r="AQ559" s="73"/>
      <c r="AR559" s="73"/>
      <c r="AS559" s="73"/>
      <c r="AT559" s="73"/>
      <c r="AU559" s="73"/>
    </row>
    <row r="560" spans="34:47"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3"/>
      <c r="AS560" s="73"/>
      <c r="AT560" s="73"/>
      <c r="AU560" s="73"/>
    </row>
    <row r="561" spans="34:47"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</row>
    <row r="562" spans="34:47">
      <c r="AH562" s="73"/>
      <c r="AI562" s="73"/>
      <c r="AJ562" s="73"/>
      <c r="AK562" s="73"/>
      <c r="AL562" s="73"/>
      <c r="AM562" s="73"/>
      <c r="AN562" s="73"/>
      <c r="AO562" s="73"/>
      <c r="AP562" s="73"/>
      <c r="AQ562" s="73"/>
      <c r="AR562" s="73"/>
      <c r="AS562" s="73"/>
      <c r="AT562" s="73"/>
      <c r="AU562" s="73"/>
    </row>
    <row r="563" spans="34:47"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</row>
    <row r="564" spans="34:47">
      <c r="AH564" s="73"/>
      <c r="AI564" s="73"/>
      <c r="AJ564" s="73"/>
      <c r="AK564" s="73"/>
      <c r="AL564" s="73"/>
      <c r="AM564" s="73"/>
      <c r="AN564" s="73"/>
      <c r="AO564" s="73"/>
      <c r="AP564" s="73"/>
      <c r="AQ564" s="73"/>
      <c r="AR564" s="73"/>
      <c r="AS564" s="73"/>
      <c r="AT564" s="73"/>
      <c r="AU564" s="73"/>
    </row>
    <row r="565" spans="34:47">
      <c r="AH565" s="73"/>
      <c r="AI565" s="73"/>
      <c r="AJ565" s="73"/>
      <c r="AK565" s="73"/>
      <c r="AL565" s="73"/>
      <c r="AM565" s="73"/>
      <c r="AN565" s="73"/>
      <c r="AO565" s="73"/>
      <c r="AP565" s="73"/>
      <c r="AQ565" s="73"/>
      <c r="AR565" s="73"/>
      <c r="AS565" s="73"/>
      <c r="AT565" s="73"/>
      <c r="AU565" s="73"/>
    </row>
    <row r="566" spans="34:47">
      <c r="AH566" s="73"/>
      <c r="AI566" s="73"/>
      <c r="AJ566" s="73"/>
      <c r="AK566" s="73"/>
      <c r="AL566" s="73"/>
      <c r="AM566" s="73"/>
      <c r="AN566" s="73"/>
      <c r="AO566" s="73"/>
      <c r="AP566" s="73"/>
      <c r="AQ566" s="73"/>
      <c r="AR566" s="73"/>
      <c r="AS566" s="73"/>
      <c r="AT566" s="73"/>
      <c r="AU566" s="73"/>
    </row>
    <row r="567" spans="34:47">
      <c r="AH567" s="73"/>
      <c r="AI567" s="73"/>
      <c r="AJ567" s="73"/>
      <c r="AK567" s="73"/>
      <c r="AL567" s="73"/>
      <c r="AM567" s="73"/>
      <c r="AN567" s="73"/>
      <c r="AO567" s="73"/>
      <c r="AP567" s="73"/>
      <c r="AQ567" s="73"/>
      <c r="AR567" s="73"/>
      <c r="AS567" s="73"/>
      <c r="AT567" s="73"/>
      <c r="AU567" s="73"/>
    </row>
    <row r="568" spans="34:47"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  <c r="AS568" s="73"/>
      <c r="AT568" s="73"/>
      <c r="AU568" s="73"/>
    </row>
    <row r="569" spans="34:47"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  <c r="AT569" s="73"/>
      <c r="AU569" s="73"/>
    </row>
    <row r="570" spans="34:47">
      <c r="AH570" s="73"/>
      <c r="AI570" s="73"/>
      <c r="AJ570" s="73"/>
      <c r="AK570" s="73"/>
      <c r="AL570" s="73"/>
      <c r="AM570" s="73"/>
      <c r="AN570" s="73"/>
      <c r="AO570" s="73"/>
      <c r="AP570" s="73"/>
      <c r="AQ570" s="73"/>
      <c r="AR570" s="73"/>
      <c r="AS570" s="73"/>
      <c r="AT570" s="73"/>
      <c r="AU570" s="73"/>
    </row>
    <row r="571" spans="34:47">
      <c r="AH571" s="73"/>
      <c r="AI571" s="73"/>
      <c r="AJ571" s="73"/>
      <c r="AK571" s="73"/>
      <c r="AL571" s="73"/>
      <c r="AM571" s="73"/>
      <c r="AN571" s="73"/>
      <c r="AO571" s="73"/>
      <c r="AP571" s="73"/>
      <c r="AQ571" s="73"/>
      <c r="AR571" s="73"/>
      <c r="AS571" s="73"/>
      <c r="AT571" s="73"/>
      <c r="AU571" s="73"/>
    </row>
    <row r="572" spans="34:47"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  <c r="AT572" s="73"/>
      <c r="AU572" s="73"/>
    </row>
    <row r="573" spans="34:47"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  <c r="AT573" s="73"/>
      <c r="AU573" s="73"/>
    </row>
    <row r="574" spans="34:47">
      <c r="AH574" s="73"/>
      <c r="AI574" s="73"/>
      <c r="AJ574" s="73"/>
      <c r="AK574" s="73"/>
      <c r="AL574" s="73"/>
      <c r="AM574" s="73"/>
      <c r="AN574" s="73"/>
      <c r="AO574" s="73"/>
      <c r="AP574" s="73"/>
      <c r="AQ574" s="73"/>
      <c r="AR574" s="73"/>
      <c r="AS574" s="73"/>
      <c r="AT574" s="73"/>
      <c r="AU574" s="73"/>
    </row>
    <row r="575" spans="34:47"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3"/>
      <c r="AS575" s="73"/>
      <c r="AT575" s="73"/>
      <c r="AU575" s="73"/>
    </row>
    <row r="576" spans="34:47"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3"/>
      <c r="AS576" s="73"/>
      <c r="AT576" s="73"/>
      <c r="AU576" s="73"/>
    </row>
    <row r="577" spans="34:47">
      <c r="AH577" s="73"/>
      <c r="AI577" s="73"/>
      <c r="AJ577" s="73"/>
      <c r="AK577" s="73"/>
      <c r="AL577" s="73"/>
      <c r="AM577" s="73"/>
      <c r="AN577" s="73"/>
      <c r="AO577" s="73"/>
      <c r="AP577" s="73"/>
      <c r="AQ577" s="73"/>
      <c r="AR577" s="73"/>
      <c r="AS577" s="73"/>
      <c r="AT577" s="73"/>
      <c r="AU577" s="73"/>
    </row>
    <row r="578" spans="34:47"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3"/>
      <c r="AS578" s="73"/>
      <c r="AT578" s="73"/>
      <c r="AU578" s="73"/>
    </row>
    <row r="579" spans="34:47"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3"/>
      <c r="AS579" s="73"/>
      <c r="AT579" s="73"/>
      <c r="AU579" s="73"/>
    </row>
    <row r="580" spans="34:47">
      <c r="AH580" s="73"/>
      <c r="AI580" s="73"/>
      <c r="AJ580" s="73"/>
      <c r="AK580" s="73"/>
      <c r="AL580" s="73"/>
      <c r="AM580" s="73"/>
      <c r="AN580" s="73"/>
      <c r="AO580" s="73"/>
      <c r="AP580" s="73"/>
      <c r="AQ580" s="73"/>
      <c r="AR580" s="73"/>
      <c r="AS580" s="73"/>
      <c r="AT580" s="73"/>
      <c r="AU580" s="73"/>
    </row>
    <row r="581" spans="34:47"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3"/>
      <c r="AS581" s="73"/>
      <c r="AT581" s="73"/>
      <c r="AU581" s="73"/>
    </row>
    <row r="582" spans="34:47"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3"/>
      <c r="AS582" s="73"/>
      <c r="AT582" s="73"/>
      <c r="AU582" s="73"/>
    </row>
    <row r="583" spans="34:47"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  <c r="AT583" s="73"/>
      <c r="AU583" s="73"/>
    </row>
    <row r="584" spans="34:47">
      <c r="AH584" s="73"/>
      <c r="AI584" s="73"/>
      <c r="AJ584" s="73"/>
      <c r="AK584" s="73"/>
      <c r="AL584" s="73"/>
      <c r="AM584" s="73"/>
      <c r="AN584" s="73"/>
      <c r="AO584" s="73"/>
      <c r="AP584" s="73"/>
      <c r="AQ584" s="73"/>
      <c r="AR584" s="73"/>
      <c r="AS584" s="73"/>
      <c r="AT584" s="73"/>
      <c r="AU584" s="73"/>
    </row>
    <row r="585" spans="34:47">
      <c r="AH585" s="73"/>
      <c r="AI585" s="73"/>
      <c r="AJ585" s="73"/>
      <c r="AK585" s="73"/>
      <c r="AL585" s="73"/>
      <c r="AM585" s="73"/>
      <c r="AN585" s="73"/>
      <c r="AO585" s="73"/>
      <c r="AP585" s="73"/>
      <c r="AQ585" s="73"/>
      <c r="AR585" s="73"/>
      <c r="AS585" s="73"/>
      <c r="AT585" s="73"/>
      <c r="AU585" s="73"/>
    </row>
    <row r="586" spans="34:47">
      <c r="AH586" s="73"/>
      <c r="AI586" s="73"/>
      <c r="AJ586" s="73"/>
      <c r="AK586" s="73"/>
      <c r="AL586" s="73"/>
      <c r="AM586" s="73"/>
      <c r="AN586" s="73"/>
      <c r="AO586" s="73"/>
      <c r="AP586" s="73"/>
      <c r="AQ586" s="73"/>
      <c r="AR586" s="73"/>
      <c r="AS586" s="73"/>
      <c r="AT586" s="73"/>
      <c r="AU586" s="73"/>
    </row>
    <row r="587" spans="34:47">
      <c r="AH587" s="73"/>
      <c r="AI587" s="73"/>
      <c r="AJ587" s="73"/>
      <c r="AK587" s="73"/>
      <c r="AL587" s="73"/>
      <c r="AM587" s="73"/>
      <c r="AN587" s="73"/>
      <c r="AO587" s="73"/>
      <c r="AP587" s="73"/>
      <c r="AQ587" s="73"/>
      <c r="AR587" s="73"/>
      <c r="AS587" s="73"/>
      <c r="AT587" s="73"/>
      <c r="AU587" s="73"/>
    </row>
    <row r="588" spans="34:47">
      <c r="AH588" s="73"/>
      <c r="AI588" s="73"/>
      <c r="AJ588" s="73"/>
      <c r="AK588" s="73"/>
      <c r="AL588" s="73"/>
      <c r="AM588" s="73"/>
      <c r="AN588" s="73"/>
      <c r="AO588" s="73"/>
      <c r="AP588" s="73"/>
      <c r="AQ588" s="73"/>
      <c r="AR588" s="73"/>
      <c r="AS588" s="73"/>
      <c r="AT588" s="73"/>
      <c r="AU588" s="73"/>
    </row>
    <row r="589" spans="34:47">
      <c r="AH589" s="73"/>
      <c r="AI589" s="73"/>
      <c r="AJ589" s="73"/>
      <c r="AK589" s="73"/>
      <c r="AL589" s="73"/>
      <c r="AM589" s="73"/>
      <c r="AN589" s="73"/>
      <c r="AO589" s="73"/>
      <c r="AP589" s="73"/>
      <c r="AQ589" s="73"/>
      <c r="AR589" s="73"/>
      <c r="AS589" s="73"/>
      <c r="AT589" s="73"/>
      <c r="AU589" s="73"/>
    </row>
    <row r="590" spans="34:47">
      <c r="AH590" s="73"/>
      <c r="AI590" s="73"/>
      <c r="AJ590" s="73"/>
      <c r="AK590" s="73"/>
      <c r="AL590" s="73"/>
      <c r="AM590" s="73"/>
      <c r="AN590" s="73"/>
      <c r="AO590" s="73"/>
      <c r="AP590" s="73"/>
      <c r="AQ590" s="73"/>
      <c r="AR590" s="73"/>
      <c r="AS590" s="73"/>
      <c r="AT590" s="73"/>
      <c r="AU590" s="73"/>
    </row>
    <row r="591" spans="34:47"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3"/>
      <c r="AS591" s="73"/>
      <c r="AT591" s="73"/>
      <c r="AU591" s="73"/>
    </row>
    <row r="592" spans="34:47"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3"/>
      <c r="AS592" s="73"/>
      <c r="AT592" s="73"/>
      <c r="AU592" s="73"/>
    </row>
    <row r="593" spans="34:47">
      <c r="AH593" s="73"/>
      <c r="AI593" s="73"/>
      <c r="AJ593" s="73"/>
      <c r="AK593" s="73"/>
      <c r="AL593" s="73"/>
      <c r="AM593" s="73"/>
      <c r="AN593" s="73"/>
      <c r="AO593" s="73"/>
      <c r="AP593" s="73"/>
      <c r="AQ593" s="73"/>
      <c r="AR593" s="73"/>
      <c r="AS593" s="73"/>
      <c r="AT593" s="73"/>
      <c r="AU593" s="73"/>
    </row>
    <row r="594" spans="34:47"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3"/>
      <c r="AS594" s="73"/>
      <c r="AT594" s="73"/>
      <c r="AU594" s="73"/>
    </row>
    <row r="595" spans="34:47"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3"/>
      <c r="AS595" s="73"/>
      <c r="AT595" s="73"/>
      <c r="AU595" s="73"/>
    </row>
    <row r="596" spans="34:47">
      <c r="AH596" s="73"/>
      <c r="AI596" s="73"/>
      <c r="AJ596" s="73"/>
      <c r="AK596" s="73"/>
      <c r="AL596" s="73"/>
      <c r="AM596" s="73"/>
      <c r="AN596" s="73"/>
      <c r="AO596" s="73"/>
      <c r="AP596" s="73"/>
      <c r="AQ596" s="73"/>
      <c r="AR596" s="73"/>
      <c r="AS596" s="73"/>
      <c r="AT596" s="73"/>
      <c r="AU596" s="73"/>
    </row>
    <row r="597" spans="34:47"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3"/>
      <c r="AS597" s="73"/>
      <c r="AT597" s="73"/>
      <c r="AU597" s="73"/>
    </row>
    <row r="598" spans="34:47"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3"/>
      <c r="AS598" s="73"/>
      <c r="AT598" s="73"/>
      <c r="AU598" s="73"/>
    </row>
    <row r="599" spans="34:47">
      <c r="AH599" s="73"/>
      <c r="AI599" s="73"/>
      <c r="AJ599" s="73"/>
      <c r="AK599" s="73"/>
      <c r="AL599" s="73"/>
      <c r="AM599" s="73"/>
      <c r="AN599" s="73"/>
      <c r="AO599" s="73"/>
      <c r="AP599" s="73"/>
      <c r="AQ599" s="73"/>
      <c r="AR599" s="73"/>
      <c r="AS599" s="73"/>
      <c r="AT599" s="73"/>
      <c r="AU599" s="73"/>
    </row>
    <row r="600" spans="34:47"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3"/>
      <c r="AS600" s="73"/>
      <c r="AT600" s="73"/>
      <c r="AU600" s="73"/>
    </row>
    <row r="601" spans="34:47"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3"/>
      <c r="AS601" s="73"/>
      <c r="AT601" s="73"/>
      <c r="AU601" s="73"/>
    </row>
    <row r="602" spans="34:47">
      <c r="AH602" s="73"/>
      <c r="AI602" s="73"/>
      <c r="AJ602" s="73"/>
      <c r="AK602" s="73"/>
      <c r="AL602" s="73"/>
      <c r="AM602" s="73"/>
      <c r="AN602" s="73"/>
      <c r="AO602" s="73"/>
      <c r="AP602" s="73"/>
      <c r="AQ602" s="73"/>
      <c r="AR602" s="73"/>
      <c r="AS602" s="73"/>
      <c r="AT602" s="73"/>
      <c r="AU602" s="73"/>
    </row>
    <row r="603" spans="34:47">
      <c r="AH603" s="73"/>
      <c r="AI603" s="73"/>
      <c r="AJ603" s="73"/>
      <c r="AK603" s="73"/>
      <c r="AL603" s="73"/>
      <c r="AM603" s="73"/>
      <c r="AN603" s="73"/>
      <c r="AO603" s="73"/>
      <c r="AP603" s="73"/>
      <c r="AQ603" s="73"/>
      <c r="AR603" s="73"/>
      <c r="AS603" s="73"/>
      <c r="AT603" s="73"/>
      <c r="AU603" s="73"/>
    </row>
    <row r="604" spans="34:47">
      <c r="AH604" s="73"/>
      <c r="AI604" s="73"/>
      <c r="AJ604" s="73"/>
      <c r="AK604" s="73"/>
      <c r="AL604" s="73"/>
      <c r="AM604" s="73"/>
      <c r="AN604" s="73"/>
      <c r="AO604" s="73"/>
      <c r="AP604" s="73"/>
      <c r="AQ604" s="73"/>
      <c r="AR604" s="73"/>
      <c r="AS604" s="73"/>
      <c r="AT604" s="73"/>
      <c r="AU604" s="73"/>
    </row>
    <row r="605" spans="34:47">
      <c r="AH605" s="73"/>
      <c r="AI605" s="73"/>
      <c r="AJ605" s="73"/>
      <c r="AK605" s="73"/>
      <c r="AL605" s="73"/>
      <c r="AM605" s="73"/>
      <c r="AN605" s="73"/>
      <c r="AO605" s="73"/>
      <c r="AP605" s="73"/>
      <c r="AQ605" s="73"/>
      <c r="AR605" s="73"/>
      <c r="AS605" s="73"/>
      <c r="AT605" s="73"/>
      <c r="AU605" s="73"/>
    </row>
    <row r="606" spans="34:47">
      <c r="AH606" s="73"/>
      <c r="AI606" s="73"/>
      <c r="AJ606" s="73"/>
      <c r="AK606" s="73"/>
      <c r="AL606" s="73"/>
      <c r="AM606" s="73"/>
      <c r="AN606" s="73"/>
      <c r="AO606" s="73"/>
      <c r="AP606" s="73"/>
      <c r="AQ606" s="73"/>
      <c r="AR606" s="73"/>
      <c r="AS606" s="73"/>
      <c r="AT606" s="73"/>
      <c r="AU606" s="73"/>
    </row>
    <row r="607" spans="34:47">
      <c r="AH607" s="73"/>
      <c r="AI607" s="73"/>
      <c r="AJ607" s="73"/>
      <c r="AK607" s="73"/>
      <c r="AL607" s="73"/>
      <c r="AM607" s="73"/>
      <c r="AN607" s="73"/>
      <c r="AO607" s="73"/>
      <c r="AP607" s="73"/>
      <c r="AQ607" s="73"/>
      <c r="AR607" s="73"/>
      <c r="AS607" s="73"/>
      <c r="AT607" s="73"/>
      <c r="AU607" s="73"/>
    </row>
    <row r="608" spans="34:47">
      <c r="AH608" s="73"/>
      <c r="AI608" s="73"/>
      <c r="AJ608" s="73"/>
      <c r="AK608" s="73"/>
      <c r="AL608" s="73"/>
      <c r="AM608" s="73"/>
      <c r="AN608" s="73"/>
      <c r="AO608" s="73"/>
      <c r="AP608" s="73"/>
      <c r="AQ608" s="73"/>
      <c r="AR608" s="73"/>
      <c r="AS608" s="73"/>
      <c r="AT608" s="73"/>
      <c r="AU608" s="73"/>
    </row>
    <row r="609" spans="34:47">
      <c r="AH609" s="73"/>
      <c r="AI609" s="73"/>
      <c r="AJ609" s="73"/>
      <c r="AK609" s="73"/>
      <c r="AL609" s="73"/>
      <c r="AM609" s="73"/>
      <c r="AN609" s="73"/>
      <c r="AO609" s="73"/>
      <c r="AP609" s="73"/>
      <c r="AQ609" s="73"/>
      <c r="AR609" s="73"/>
      <c r="AS609" s="73"/>
      <c r="AT609" s="73"/>
      <c r="AU609" s="73"/>
    </row>
    <row r="610" spans="34:47">
      <c r="AH610" s="73"/>
      <c r="AI610" s="73"/>
      <c r="AJ610" s="73"/>
      <c r="AK610" s="73"/>
      <c r="AL610" s="73"/>
      <c r="AM610" s="73"/>
      <c r="AN610" s="73"/>
      <c r="AO610" s="73"/>
      <c r="AP610" s="73"/>
      <c r="AQ610" s="73"/>
      <c r="AR610" s="73"/>
      <c r="AS610" s="73"/>
      <c r="AT610" s="73"/>
      <c r="AU610" s="73"/>
    </row>
    <row r="611" spans="34:47">
      <c r="AH611" s="73"/>
      <c r="AI611" s="73"/>
      <c r="AJ611" s="73"/>
      <c r="AK611" s="73"/>
      <c r="AL611" s="73"/>
      <c r="AM611" s="73"/>
      <c r="AN611" s="73"/>
      <c r="AO611" s="73"/>
      <c r="AP611" s="73"/>
      <c r="AQ611" s="73"/>
      <c r="AR611" s="73"/>
      <c r="AS611" s="73"/>
      <c r="AT611" s="73"/>
      <c r="AU611" s="73"/>
    </row>
    <row r="612" spans="34:47"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3"/>
      <c r="AS612" s="73"/>
      <c r="AT612" s="73"/>
      <c r="AU612" s="73"/>
    </row>
    <row r="613" spans="34:47"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3"/>
      <c r="AS613" s="73"/>
      <c r="AT613" s="73"/>
      <c r="AU613" s="73"/>
    </row>
    <row r="614" spans="34:47">
      <c r="AH614" s="73"/>
      <c r="AI614" s="73"/>
      <c r="AJ614" s="73"/>
      <c r="AK614" s="73"/>
      <c r="AL614" s="73"/>
      <c r="AM614" s="73"/>
      <c r="AN614" s="73"/>
      <c r="AO614" s="73"/>
      <c r="AP614" s="73"/>
      <c r="AQ614" s="73"/>
      <c r="AR614" s="73"/>
      <c r="AS614" s="73"/>
      <c r="AT614" s="73"/>
      <c r="AU614" s="73"/>
    </row>
    <row r="615" spans="34:47"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3"/>
      <c r="AS615" s="73"/>
      <c r="AT615" s="73"/>
      <c r="AU615" s="73"/>
    </row>
    <row r="616" spans="34:47"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3"/>
      <c r="AS616" s="73"/>
      <c r="AT616" s="73"/>
      <c r="AU616" s="73"/>
    </row>
    <row r="617" spans="34:47">
      <c r="AH617" s="73"/>
      <c r="AI617" s="73"/>
      <c r="AJ617" s="73"/>
      <c r="AK617" s="73"/>
      <c r="AL617" s="73"/>
      <c r="AM617" s="73"/>
      <c r="AN617" s="73"/>
      <c r="AO617" s="73"/>
      <c r="AP617" s="73"/>
      <c r="AQ617" s="73"/>
      <c r="AR617" s="73"/>
      <c r="AS617" s="73"/>
      <c r="AT617" s="73"/>
      <c r="AU617" s="73"/>
    </row>
    <row r="618" spans="34:47"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3"/>
      <c r="AS618" s="73"/>
      <c r="AT618" s="73"/>
      <c r="AU618" s="73"/>
    </row>
    <row r="619" spans="34:47"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3"/>
      <c r="AS619" s="73"/>
      <c r="AT619" s="73"/>
      <c r="AU619" s="73"/>
    </row>
    <row r="620" spans="34:47">
      <c r="AH620" s="73"/>
      <c r="AI620" s="73"/>
      <c r="AJ620" s="73"/>
      <c r="AK620" s="73"/>
      <c r="AL620" s="73"/>
      <c r="AM620" s="73"/>
      <c r="AN620" s="73"/>
      <c r="AO620" s="73"/>
      <c r="AP620" s="73"/>
      <c r="AQ620" s="73"/>
      <c r="AR620" s="73"/>
      <c r="AS620" s="73"/>
      <c r="AT620" s="73"/>
      <c r="AU620" s="73"/>
    </row>
    <row r="621" spans="34:47"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3"/>
      <c r="AS621" s="73"/>
      <c r="AT621" s="73"/>
      <c r="AU621" s="73"/>
    </row>
    <row r="622" spans="34:47">
      <c r="AH622" s="73"/>
      <c r="AI622" s="73"/>
      <c r="AJ622" s="73"/>
      <c r="AK622" s="73"/>
      <c r="AL622" s="73"/>
      <c r="AM622" s="73"/>
      <c r="AN622" s="73"/>
      <c r="AO622" s="73"/>
      <c r="AP622" s="73"/>
      <c r="AQ622" s="73"/>
      <c r="AR622" s="73"/>
      <c r="AS622" s="73"/>
      <c r="AT622" s="73"/>
      <c r="AU622" s="73"/>
    </row>
    <row r="623" spans="34:47">
      <c r="AH623" s="73"/>
      <c r="AI623" s="73"/>
      <c r="AJ623" s="73"/>
      <c r="AK623" s="73"/>
      <c r="AL623" s="73"/>
      <c r="AM623" s="73"/>
      <c r="AN623" s="73"/>
      <c r="AO623" s="73"/>
      <c r="AP623" s="73"/>
      <c r="AQ623" s="73"/>
      <c r="AR623" s="73"/>
      <c r="AS623" s="73"/>
      <c r="AT623" s="73"/>
      <c r="AU623" s="73"/>
    </row>
    <row r="624" spans="34:47">
      <c r="AH624" s="73"/>
      <c r="AI624" s="73"/>
      <c r="AJ624" s="73"/>
      <c r="AK624" s="73"/>
      <c r="AL624" s="73"/>
      <c r="AM624" s="73"/>
      <c r="AN624" s="73"/>
      <c r="AO624" s="73"/>
      <c r="AP624" s="73"/>
      <c r="AQ624" s="73"/>
      <c r="AR624" s="73"/>
      <c r="AS624" s="73"/>
      <c r="AT624" s="73"/>
      <c r="AU624" s="73"/>
    </row>
    <row r="625" spans="34:47">
      <c r="AH625" s="73"/>
      <c r="AI625" s="73"/>
      <c r="AJ625" s="73"/>
      <c r="AK625" s="73"/>
      <c r="AL625" s="73"/>
      <c r="AM625" s="73"/>
      <c r="AN625" s="73"/>
      <c r="AO625" s="73"/>
      <c r="AP625" s="73"/>
      <c r="AQ625" s="73"/>
      <c r="AR625" s="73"/>
      <c r="AS625" s="73"/>
      <c r="AT625" s="73"/>
      <c r="AU625" s="73"/>
    </row>
    <row r="626" spans="34:47">
      <c r="AH626" s="73"/>
      <c r="AI626" s="73"/>
      <c r="AJ626" s="73"/>
      <c r="AK626" s="73"/>
      <c r="AL626" s="73"/>
      <c r="AM626" s="73"/>
      <c r="AN626" s="73"/>
      <c r="AO626" s="73"/>
      <c r="AP626" s="73"/>
      <c r="AQ626" s="73"/>
      <c r="AR626" s="73"/>
      <c r="AS626" s="73"/>
      <c r="AT626" s="73"/>
      <c r="AU626" s="73"/>
    </row>
    <row r="627" spans="34:47">
      <c r="AH627" s="73"/>
      <c r="AI627" s="73"/>
      <c r="AJ627" s="73"/>
      <c r="AK627" s="73"/>
      <c r="AL627" s="73"/>
      <c r="AM627" s="73"/>
      <c r="AN627" s="73"/>
      <c r="AO627" s="73"/>
      <c r="AP627" s="73"/>
      <c r="AQ627" s="73"/>
      <c r="AR627" s="73"/>
      <c r="AS627" s="73"/>
      <c r="AT627" s="73"/>
      <c r="AU627" s="73"/>
    </row>
    <row r="628" spans="34:47">
      <c r="AH628" s="73"/>
      <c r="AI628" s="73"/>
      <c r="AJ628" s="73"/>
      <c r="AK628" s="73"/>
      <c r="AL628" s="73"/>
      <c r="AM628" s="73"/>
      <c r="AN628" s="73"/>
      <c r="AO628" s="73"/>
      <c r="AP628" s="73"/>
      <c r="AQ628" s="73"/>
      <c r="AR628" s="73"/>
      <c r="AS628" s="73"/>
      <c r="AT628" s="73"/>
      <c r="AU628" s="73"/>
    </row>
    <row r="629" spans="34:47">
      <c r="AH629" s="73"/>
      <c r="AI629" s="73"/>
      <c r="AJ629" s="73"/>
      <c r="AK629" s="73"/>
      <c r="AL629" s="73"/>
      <c r="AM629" s="73"/>
      <c r="AN629" s="73"/>
      <c r="AO629" s="73"/>
      <c r="AP629" s="73"/>
      <c r="AQ629" s="73"/>
      <c r="AR629" s="73"/>
      <c r="AS629" s="73"/>
      <c r="AT629" s="73"/>
      <c r="AU629" s="73"/>
    </row>
    <row r="630" spans="34:47">
      <c r="AH630" s="73"/>
      <c r="AI630" s="73"/>
      <c r="AJ630" s="73"/>
      <c r="AK630" s="73"/>
      <c r="AL630" s="73"/>
      <c r="AM630" s="73"/>
      <c r="AN630" s="73"/>
      <c r="AO630" s="73"/>
      <c r="AP630" s="73"/>
      <c r="AQ630" s="73"/>
      <c r="AR630" s="73"/>
      <c r="AS630" s="73"/>
      <c r="AT630" s="73"/>
      <c r="AU630" s="73"/>
    </row>
    <row r="631" spans="34:47">
      <c r="AH631" s="73"/>
      <c r="AI631" s="73"/>
      <c r="AJ631" s="73"/>
      <c r="AK631" s="73"/>
      <c r="AL631" s="73"/>
      <c r="AM631" s="73"/>
      <c r="AN631" s="73"/>
      <c r="AO631" s="73"/>
      <c r="AP631" s="73"/>
      <c r="AQ631" s="73"/>
      <c r="AR631" s="73"/>
      <c r="AS631" s="73"/>
      <c r="AT631" s="73"/>
      <c r="AU631" s="73"/>
    </row>
    <row r="632" spans="34:47"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  <c r="AR632" s="73"/>
      <c r="AS632" s="73"/>
      <c r="AT632" s="73"/>
      <c r="AU632" s="73"/>
    </row>
    <row r="633" spans="34:47">
      <c r="AH633" s="73"/>
      <c r="AI633" s="73"/>
      <c r="AJ633" s="73"/>
      <c r="AK633" s="73"/>
      <c r="AL633" s="73"/>
      <c r="AM633" s="73"/>
      <c r="AN633" s="73"/>
      <c r="AO633" s="73"/>
      <c r="AP633" s="73"/>
      <c r="AQ633" s="73"/>
      <c r="AR633" s="73"/>
      <c r="AS633" s="73"/>
      <c r="AT633" s="73"/>
      <c r="AU633" s="73"/>
    </row>
    <row r="634" spans="34:47"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  <c r="AR634" s="73"/>
      <c r="AS634" s="73"/>
      <c r="AT634" s="73"/>
      <c r="AU634" s="73"/>
    </row>
    <row r="635" spans="34:47"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  <c r="AR635" s="73"/>
      <c r="AS635" s="73"/>
      <c r="AT635" s="73"/>
      <c r="AU635" s="73"/>
    </row>
    <row r="636" spans="34:47">
      <c r="AH636" s="73"/>
      <c r="AI636" s="73"/>
      <c r="AJ636" s="73"/>
      <c r="AK636" s="73"/>
      <c r="AL636" s="73"/>
      <c r="AM636" s="73"/>
      <c r="AN636" s="73"/>
      <c r="AO636" s="73"/>
      <c r="AP636" s="73"/>
      <c r="AQ636" s="73"/>
      <c r="AR636" s="73"/>
      <c r="AS636" s="73"/>
      <c r="AT636" s="73"/>
      <c r="AU636" s="73"/>
    </row>
    <row r="637" spans="34:47"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3"/>
      <c r="AS637" s="73"/>
      <c r="AT637" s="73"/>
      <c r="AU637" s="73"/>
    </row>
    <row r="638" spans="34:47">
      <c r="AH638" s="73"/>
      <c r="AI638" s="73"/>
      <c r="AJ638" s="73"/>
      <c r="AK638" s="73"/>
      <c r="AL638" s="73"/>
      <c r="AM638" s="73"/>
      <c r="AN638" s="73"/>
      <c r="AO638" s="73"/>
      <c r="AP638" s="73"/>
      <c r="AQ638" s="73"/>
      <c r="AR638" s="73"/>
      <c r="AS638" s="73"/>
      <c r="AT638" s="73"/>
      <c r="AU638" s="73"/>
    </row>
    <row r="639" spans="34:47">
      <c r="AH639" s="73"/>
      <c r="AI639" s="73"/>
      <c r="AJ639" s="73"/>
      <c r="AK639" s="73"/>
      <c r="AL639" s="73"/>
      <c r="AM639" s="73"/>
      <c r="AN639" s="73"/>
      <c r="AO639" s="73"/>
      <c r="AP639" s="73"/>
      <c r="AQ639" s="73"/>
      <c r="AR639" s="73"/>
      <c r="AS639" s="73"/>
      <c r="AT639" s="73"/>
      <c r="AU639" s="73"/>
    </row>
    <row r="640" spans="34:47">
      <c r="AH640" s="73"/>
      <c r="AI640" s="73"/>
      <c r="AJ640" s="73"/>
      <c r="AK640" s="73"/>
      <c r="AL640" s="73"/>
      <c r="AM640" s="73"/>
      <c r="AN640" s="73"/>
      <c r="AO640" s="73"/>
      <c r="AP640" s="73"/>
      <c r="AQ640" s="73"/>
      <c r="AR640" s="73"/>
      <c r="AS640" s="73"/>
      <c r="AT640" s="73"/>
      <c r="AU640" s="73"/>
    </row>
    <row r="641" spans="34:47">
      <c r="AH641" s="73"/>
      <c r="AI641" s="73"/>
      <c r="AJ641" s="73"/>
      <c r="AK641" s="73"/>
      <c r="AL641" s="73"/>
      <c r="AM641" s="73"/>
      <c r="AN641" s="73"/>
      <c r="AO641" s="73"/>
      <c r="AP641" s="73"/>
      <c r="AQ641" s="73"/>
      <c r="AR641" s="73"/>
      <c r="AS641" s="73"/>
      <c r="AT641" s="73"/>
      <c r="AU641" s="73"/>
    </row>
    <row r="642" spans="34:47">
      <c r="AH642" s="73"/>
      <c r="AI642" s="73"/>
      <c r="AJ642" s="73"/>
      <c r="AK642" s="73"/>
      <c r="AL642" s="73"/>
      <c r="AM642" s="73"/>
      <c r="AN642" s="73"/>
      <c r="AO642" s="73"/>
      <c r="AP642" s="73"/>
      <c r="AQ642" s="73"/>
      <c r="AR642" s="73"/>
      <c r="AS642" s="73"/>
      <c r="AT642" s="73"/>
      <c r="AU642" s="73"/>
    </row>
    <row r="643" spans="34:47">
      <c r="AH643" s="73"/>
      <c r="AI643" s="73"/>
      <c r="AJ643" s="73"/>
      <c r="AK643" s="73"/>
      <c r="AL643" s="73"/>
      <c r="AM643" s="73"/>
      <c r="AN643" s="73"/>
      <c r="AO643" s="73"/>
      <c r="AP643" s="73"/>
      <c r="AQ643" s="73"/>
      <c r="AR643" s="73"/>
      <c r="AS643" s="73"/>
      <c r="AT643" s="73"/>
      <c r="AU643" s="73"/>
    </row>
    <row r="644" spans="34:47">
      <c r="AH644" s="73"/>
      <c r="AI644" s="73"/>
      <c r="AJ644" s="73"/>
      <c r="AK644" s="73"/>
      <c r="AL644" s="73"/>
      <c r="AM644" s="73"/>
      <c r="AN644" s="73"/>
      <c r="AO644" s="73"/>
      <c r="AP644" s="73"/>
      <c r="AQ644" s="73"/>
      <c r="AR644" s="73"/>
      <c r="AS644" s="73"/>
      <c r="AT644" s="73"/>
      <c r="AU644" s="73"/>
    </row>
    <row r="645" spans="34:47">
      <c r="AH645" s="73"/>
      <c r="AI645" s="73"/>
      <c r="AJ645" s="73"/>
      <c r="AK645" s="73"/>
      <c r="AL645" s="73"/>
      <c r="AM645" s="73"/>
      <c r="AN645" s="73"/>
      <c r="AO645" s="73"/>
      <c r="AP645" s="73"/>
      <c r="AQ645" s="73"/>
      <c r="AR645" s="73"/>
      <c r="AS645" s="73"/>
      <c r="AT645" s="73"/>
      <c r="AU645" s="73"/>
    </row>
    <row r="646" spans="34:47">
      <c r="AH646" s="73"/>
      <c r="AI646" s="73"/>
      <c r="AJ646" s="73"/>
      <c r="AK646" s="73"/>
      <c r="AL646" s="73"/>
      <c r="AM646" s="73"/>
      <c r="AN646" s="73"/>
      <c r="AO646" s="73"/>
      <c r="AP646" s="73"/>
      <c r="AQ646" s="73"/>
      <c r="AR646" s="73"/>
      <c r="AS646" s="73"/>
      <c r="AT646" s="73"/>
      <c r="AU646" s="73"/>
    </row>
    <row r="647" spans="34:47">
      <c r="AH647" s="73"/>
      <c r="AI647" s="73"/>
      <c r="AJ647" s="73"/>
      <c r="AK647" s="73"/>
      <c r="AL647" s="73"/>
      <c r="AM647" s="73"/>
      <c r="AN647" s="73"/>
      <c r="AO647" s="73"/>
      <c r="AP647" s="73"/>
      <c r="AQ647" s="73"/>
      <c r="AR647" s="73"/>
      <c r="AS647" s="73"/>
      <c r="AT647" s="73"/>
      <c r="AU647" s="73"/>
    </row>
    <row r="648" spans="34:47">
      <c r="AH648" s="73"/>
      <c r="AI648" s="73"/>
      <c r="AJ648" s="73"/>
      <c r="AK648" s="73"/>
      <c r="AL648" s="73"/>
      <c r="AM648" s="73"/>
      <c r="AN648" s="73"/>
      <c r="AO648" s="73"/>
      <c r="AP648" s="73"/>
      <c r="AQ648" s="73"/>
      <c r="AR648" s="73"/>
      <c r="AS648" s="73"/>
      <c r="AT648" s="73"/>
      <c r="AU648" s="73"/>
    </row>
    <row r="649" spans="34:47">
      <c r="AH649" s="73"/>
      <c r="AI649" s="73"/>
      <c r="AJ649" s="73"/>
      <c r="AK649" s="73"/>
      <c r="AL649" s="73"/>
      <c r="AM649" s="73"/>
      <c r="AN649" s="73"/>
      <c r="AO649" s="73"/>
      <c r="AP649" s="73"/>
      <c r="AQ649" s="73"/>
      <c r="AR649" s="73"/>
      <c r="AS649" s="73"/>
      <c r="AT649" s="73"/>
      <c r="AU649" s="73"/>
    </row>
    <row r="650" spans="34:47">
      <c r="AH650" s="73"/>
      <c r="AI650" s="73"/>
      <c r="AJ650" s="73"/>
      <c r="AK650" s="73"/>
      <c r="AL650" s="73"/>
      <c r="AM650" s="73"/>
      <c r="AN650" s="73"/>
      <c r="AO650" s="73"/>
      <c r="AP650" s="73"/>
      <c r="AQ650" s="73"/>
      <c r="AR650" s="73"/>
      <c r="AS650" s="73"/>
      <c r="AT650" s="73"/>
      <c r="AU650" s="73"/>
    </row>
    <row r="651" spans="34:47">
      <c r="AH651" s="73"/>
      <c r="AI651" s="73"/>
      <c r="AJ651" s="73"/>
      <c r="AK651" s="73"/>
      <c r="AL651" s="73"/>
      <c r="AM651" s="73"/>
      <c r="AN651" s="73"/>
      <c r="AO651" s="73"/>
      <c r="AP651" s="73"/>
      <c r="AQ651" s="73"/>
      <c r="AR651" s="73"/>
      <c r="AS651" s="73"/>
      <c r="AT651" s="73"/>
      <c r="AU651" s="73"/>
    </row>
    <row r="652" spans="34:47">
      <c r="AH652" s="73"/>
      <c r="AI652" s="73"/>
      <c r="AJ652" s="73"/>
      <c r="AK652" s="73"/>
      <c r="AL652" s="73"/>
      <c r="AM652" s="73"/>
      <c r="AN652" s="73"/>
      <c r="AO652" s="73"/>
      <c r="AP652" s="73"/>
      <c r="AQ652" s="73"/>
      <c r="AR652" s="73"/>
      <c r="AS652" s="73"/>
      <c r="AT652" s="73"/>
      <c r="AU652" s="73"/>
    </row>
    <row r="653" spans="34:47">
      <c r="AH653" s="73"/>
      <c r="AI653" s="73"/>
      <c r="AJ653" s="73"/>
      <c r="AK653" s="73"/>
      <c r="AL653" s="73"/>
      <c r="AM653" s="73"/>
      <c r="AN653" s="73"/>
      <c r="AO653" s="73"/>
      <c r="AP653" s="73"/>
      <c r="AQ653" s="73"/>
      <c r="AR653" s="73"/>
      <c r="AS653" s="73"/>
      <c r="AT653" s="73"/>
      <c r="AU653" s="73"/>
    </row>
    <row r="654" spans="34:47">
      <c r="AH654" s="73"/>
      <c r="AI654" s="73"/>
      <c r="AJ654" s="73"/>
      <c r="AK654" s="73"/>
      <c r="AL654" s="73"/>
      <c r="AM654" s="73"/>
      <c r="AN654" s="73"/>
      <c r="AO654" s="73"/>
      <c r="AP654" s="73"/>
      <c r="AQ654" s="73"/>
      <c r="AR654" s="73"/>
      <c r="AS654" s="73"/>
      <c r="AT654" s="73"/>
      <c r="AU654" s="73"/>
    </row>
    <row r="655" spans="34:47">
      <c r="AH655" s="73"/>
      <c r="AI655" s="73"/>
      <c r="AJ655" s="73"/>
      <c r="AK655" s="73"/>
      <c r="AL655" s="73"/>
      <c r="AM655" s="73"/>
      <c r="AN655" s="73"/>
      <c r="AO655" s="73"/>
      <c r="AP655" s="73"/>
      <c r="AQ655" s="73"/>
      <c r="AR655" s="73"/>
      <c r="AS655" s="73"/>
      <c r="AT655" s="73"/>
      <c r="AU655" s="73"/>
    </row>
    <row r="656" spans="34:47"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  <c r="AR656" s="73"/>
      <c r="AS656" s="73"/>
      <c r="AT656" s="73"/>
      <c r="AU656" s="73"/>
    </row>
    <row r="657" spans="34:47">
      <c r="AH657" s="73"/>
      <c r="AI657" s="73"/>
      <c r="AJ657" s="73"/>
      <c r="AK657" s="73"/>
      <c r="AL657" s="73"/>
      <c r="AM657" s="73"/>
      <c r="AN657" s="73"/>
      <c r="AO657" s="73"/>
      <c r="AP657" s="73"/>
      <c r="AQ657" s="73"/>
      <c r="AR657" s="73"/>
      <c r="AS657" s="73"/>
      <c r="AT657" s="73"/>
      <c r="AU657" s="73"/>
    </row>
    <row r="658" spans="34:47"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  <c r="AR658" s="73"/>
      <c r="AS658" s="73"/>
      <c r="AT658" s="73"/>
      <c r="AU658" s="73"/>
    </row>
    <row r="659" spans="34:47">
      <c r="AH659" s="73"/>
      <c r="AI659" s="73"/>
      <c r="AJ659" s="73"/>
      <c r="AK659" s="73"/>
      <c r="AL659" s="73"/>
      <c r="AM659" s="73"/>
      <c r="AN659" s="73"/>
      <c r="AO659" s="73"/>
      <c r="AP659" s="73"/>
      <c r="AQ659" s="73"/>
      <c r="AR659" s="73"/>
      <c r="AS659" s="73"/>
      <c r="AT659" s="73"/>
      <c r="AU659" s="73"/>
    </row>
    <row r="660" spans="34:47">
      <c r="AH660" s="73"/>
      <c r="AI660" s="73"/>
      <c r="AJ660" s="73"/>
      <c r="AK660" s="73"/>
      <c r="AL660" s="73"/>
      <c r="AM660" s="73"/>
      <c r="AN660" s="73"/>
      <c r="AO660" s="73"/>
      <c r="AP660" s="73"/>
      <c r="AQ660" s="73"/>
      <c r="AR660" s="73"/>
      <c r="AS660" s="73"/>
      <c r="AT660" s="73"/>
      <c r="AU660" s="73"/>
    </row>
    <row r="661" spans="34:47">
      <c r="AH661" s="73"/>
      <c r="AI661" s="73"/>
      <c r="AJ661" s="73"/>
      <c r="AK661" s="73"/>
      <c r="AL661" s="73"/>
      <c r="AM661" s="73"/>
      <c r="AN661" s="73"/>
      <c r="AO661" s="73"/>
      <c r="AP661" s="73"/>
      <c r="AQ661" s="73"/>
      <c r="AR661" s="73"/>
      <c r="AS661" s="73"/>
      <c r="AT661" s="73"/>
      <c r="AU661" s="73"/>
    </row>
    <row r="662" spans="34:47">
      <c r="AH662" s="73"/>
      <c r="AI662" s="73"/>
      <c r="AJ662" s="73"/>
      <c r="AK662" s="73"/>
      <c r="AL662" s="73"/>
      <c r="AM662" s="73"/>
      <c r="AN662" s="73"/>
      <c r="AO662" s="73"/>
      <c r="AP662" s="73"/>
      <c r="AQ662" s="73"/>
      <c r="AR662" s="73"/>
      <c r="AS662" s="73"/>
      <c r="AT662" s="73"/>
      <c r="AU662" s="73"/>
    </row>
    <row r="663" spans="34:47">
      <c r="AH663" s="73"/>
      <c r="AI663" s="73"/>
      <c r="AJ663" s="73"/>
      <c r="AK663" s="73"/>
      <c r="AL663" s="73"/>
      <c r="AM663" s="73"/>
      <c r="AN663" s="73"/>
      <c r="AO663" s="73"/>
      <c r="AP663" s="73"/>
      <c r="AQ663" s="73"/>
      <c r="AR663" s="73"/>
      <c r="AS663" s="73"/>
      <c r="AT663" s="73"/>
      <c r="AU663" s="73"/>
    </row>
    <row r="664" spans="34:47">
      <c r="AH664" s="73"/>
      <c r="AI664" s="73"/>
      <c r="AJ664" s="73"/>
      <c r="AK664" s="73"/>
      <c r="AL664" s="73"/>
      <c r="AM664" s="73"/>
      <c r="AN664" s="73"/>
      <c r="AO664" s="73"/>
      <c r="AP664" s="73"/>
      <c r="AQ664" s="73"/>
      <c r="AR664" s="73"/>
      <c r="AS664" s="73"/>
      <c r="AT664" s="73"/>
      <c r="AU664" s="73"/>
    </row>
    <row r="665" spans="34:47">
      <c r="AH665" s="73"/>
      <c r="AI665" s="73"/>
      <c r="AJ665" s="73"/>
      <c r="AK665" s="73"/>
      <c r="AL665" s="73"/>
      <c r="AM665" s="73"/>
      <c r="AN665" s="73"/>
      <c r="AO665" s="73"/>
      <c r="AP665" s="73"/>
      <c r="AQ665" s="73"/>
      <c r="AR665" s="73"/>
      <c r="AS665" s="73"/>
      <c r="AT665" s="73"/>
      <c r="AU665" s="73"/>
    </row>
    <row r="666" spans="34:47">
      <c r="AH666" s="73"/>
      <c r="AI666" s="73"/>
      <c r="AJ666" s="73"/>
      <c r="AK666" s="73"/>
      <c r="AL666" s="73"/>
      <c r="AM666" s="73"/>
      <c r="AN666" s="73"/>
      <c r="AO666" s="73"/>
      <c r="AP666" s="73"/>
      <c r="AQ666" s="73"/>
      <c r="AR666" s="73"/>
      <c r="AS666" s="73"/>
      <c r="AT666" s="73"/>
      <c r="AU666" s="73"/>
    </row>
    <row r="667" spans="34:47">
      <c r="AH667" s="73"/>
      <c r="AI667" s="73"/>
      <c r="AJ667" s="73"/>
      <c r="AK667" s="73"/>
      <c r="AL667" s="73"/>
      <c r="AM667" s="73"/>
      <c r="AN667" s="73"/>
      <c r="AO667" s="73"/>
      <c r="AP667" s="73"/>
      <c r="AQ667" s="73"/>
      <c r="AR667" s="73"/>
      <c r="AS667" s="73"/>
      <c r="AT667" s="73"/>
      <c r="AU667" s="73"/>
    </row>
    <row r="668" spans="34:47">
      <c r="AH668" s="73"/>
      <c r="AI668" s="73"/>
      <c r="AJ668" s="73"/>
      <c r="AK668" s="73"/>
      <c r="AL668" s="73"/>
      <c r="AM668" s="73"/>
      <c r="AN668" s="73"/>
      <c r="AO668" s="73"/>
      <c r="AP668" s="73"/>
      <c r="AQ668" s="73"/>
      <c r="AR668" s="73"/>
      <c r="AS668" s="73"/>
      <c r="AT668" s="73"/>
      <c r="AU668" s="73"/>
    </row>
    <row r="669" spans="34:47">
      <c r="AH669" s="73"/>
      <c r="AI669" s="73"/>
      <c r="AJ669" s="73"/>
      <c r="AK669" s="73"/>
      <c r="AL669" s="73"/>
      <c r="AM669" s="73"/>
      <c r="AN669" s="73"/>
      <c r="AO669" s="73"/>
      <c r="AP669" s="73"/>
      <c r="AQ669" s="73"/>
      <c r="AR669" s="73"/>
      <c r="AS669" s="73"/>
      <c r="AT669" s="73"/>
      <c r="AU669" s="73"/>
    </row>
    <row r="670" spans="34:47">
      <c r="AH670" s="73"/>
      <c r="AI670" s="73"/>
      <c r="AJ670" s="73"/>
      <c r="AK670" s="73"/>
      <c r="AL670" s="73"/>
      <c r="AM670" s="73"/>
      <c r="AN670" s="73"/>
      <c r="AO670" s="73"/>
      <c r="AP670" s="73"/>
      <c r="AQ670" s="73"/>
      <c r="AR670" s="73"/>
      <c r="AS670" s="73"/>
      <c r="AT670" s="73"/>
      <c r="AU670" s="73"/>
    </row>
    <row r="671" spans="34:47">
      <c r="AH671" s="73"/>
      <c r="AI671" s="73"/>
      <c r="AJ671" s="73"/>
      <c r="AK671" s="73"/>
      <c r="AL671" s="73"/>
      <c r="AM671" s="73"/>
      <c r="AN671" s="73"/>
      <c r="AO671" s="73"/>
      <c r="AP671" s="73"/>
      <c r="AQ671" s="73"/>
      <c r="AR671" s="73"/>
      <c r="AS671" s="73"/>
      <c r="AT671" s="73"/>
      <c r="AU671" s="73"/>
    </row>
    <row r="672" spans="34:47">
      <c r="AH672" s="73"/>
      <c r="AI672" s="73"/>
      <c r="AJ672" s="73"/>
      <c r="AK672" s="73"/>
      <c r="AL672" s="73"/>
      <c r="AM672" s="73"/>
      <c r="AN672" s="73"/>
      <c r="AO672" s="73"/>
      <c r="AP672" s="73"/>
      <c r="AQ672" s="73"/>
      <c r="AR672" s="73"/>
      <c r="AS672" s="73"/>
      <c r="AT672" s="73"/>
      <c r="AU672" s="73"/>
    </row>
    <row r="673" spans="34:47">
      <c r="AH673" s="73"/>
      <c r="AI673" s="73"/>
      <c r="AJ673" s="73"/>
      <c r="AK673" s="73"/>
      <c r="AL673" s="73"/>
      <c r="AM673" s="73"/>
      <c r="AN673" s="73"/>
      <c r="AO673" s="73"/>
      <c r="AP673" s="73"/>
      <c r="AQ673" s="73"/>
      <c r="AR673" s="73"/>
      <c r="AS673" s="73"/>
      <c r="AT673" s="73"/>
      <c r="AU673" s="73"/>
    </row>
    <row r="674" spans="34:47">
      <c r="AH674" s="73"/>
      <c r="AI674" s="73"/>
      <c r="AJ674" s="73"/>
      <c r="AK674" s="73"/>
      <c r="AL674" s="73"/>
      <c r="AM674" s="73"/>
      <c r="AN674" s="73"/>
      <c r="AO674" s="73"/>
      <c r="AP674" s="73"/>
      <c r="AQ674" s="73"/>
      <c r="AR674" s="73"/>
      <c r="AS674" s="73"/>
      <c r="AT674" s="73"/>
      <c r="AU674" s="73"/>
    </row>
    <row r="675" spans="34:47">
      <c r="AH675" s="73"/>
      <c r="AI675" s="73"/>
      <c r="AJ675" s="73"/>
      <c r="AK675" s="73"/>
      <c r="AL675" s="73"/>
      <c r="AM675" s="73"/>
      <c r="AN675" s="73"/>
      <c r="AO675" s="73"/>
      <c r="AP675" s="73"/>
      <c r="AQ675" s="73"/>
      <c r="AR675" s="73"/>
      <c r="AS675" s="73"/>
      <c r="AT675" s="73"/>
      <c r="AU675" s="73"/>
    </row>
    <row r="676" spans="34:47">
      <c r="AH676" s="73"/>
      <c r="AI676" s="73"/>
      <c r="AJ676" s="73"/>
      <c r="AK676" s="73"/>
      <c r="AL676" s="73"/>
      <c r="AM676" s="73"/>
      <c r="AN676" s="73"/>
      <c r="AO676" s="73"/>
      <c r="AP676" s="73"/>
      <c r="AQ676" s="73"/>
      <c r="AR676" s="73"/>
      <c r="AS676" s="73"/>
      <c r="AT676" s="73"/>
      <c r="AU676" s="73"/>
    </row>
    <row r="677" spans="34:47"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3"/>
      <c r="AS677" s="73"/>
      <c r="AT677" s="73"/>
      <c r="AU677" s="73"/>
    </row>
    <row r="678" spans="34:47">
      <c r="AH678" s="73"/>
      <c r="AI678" s="73"/>
      <c r="AJ678" s="73"/>
      <c r="AK678" s="73"/>
      <c r="AL678" s="73"/>
      <c r="AM678" s="73"/>
      <c r="AN678" s="73"/>
      <c r="AO678" s="73"/>
      <c r="AP678" s="73"/>
      <c r="AQ678" s="73"/>
      <c r="AR678" s="73"/>
      <c r="AS678" s="73"/>
      <c r="AT678" s="73"/>
      <c r="AU678" s="73"/>
    </row>
    <row r="679" spans="34:47">
      <c r="AH679" s="73"/>
      <c r="AI679" s="73"/>
      <c r="AJ679" s="73"/>
      <c r="AK679" s="73"/>
      <c r="AL679" s="73"/>
      <c r="AM679" s="73"/>
      <c r="AN679" s="73"/>
      <c r="AO679" s="73"/>
      <c r="AP679" s="73"/>
      <c r="AQ679" s="73"/>
      <c r="AR679" s="73"/>
      <c r="AS679" s="73"/>
      <c r="AT679" s="73"/>
      <c r="AU679" s="73"/>
    </row>
    <row r="680" spans="34:47">
      <c r="AH680" s="73"/>
      <c r="AI680" s="73"/>
      <c r="AJ680" s="73"/>
      <c r="AK680" s="73"/>
      <c r="AL680" s="73"/>
      <c r="AM680" s="73"/>
      <c r="AN680" s="73"/>
      <c r="AO680" s="73"/>
      <c r="AP680" s="73"/>
      <c r="AQ680" s="73"/>
      <c r="AR680" s="73"/>
      <c r="AS680" s="73"/>
      <c r="AT680" s="73"/>
      <c r="AU680" s="73"/>
    </row>
    <row r="681" spans="34:47">
      <c r="AH681" s="73"/>
      <c r="AI681" s="73"/>
      <c r="AJ681" s="73"/>
      <c r="AK681" s="73"/>
      <c r="AL681" s="73"/>
      <c r="AM681" s="73"/>
      <c r="AN681" s="73"/>
      <c r="AO681" s="73"/>
      <c r="AP681" s="73"/>
      <c r="AQ681" s="73"/>
      <c r="AR681" s="73"/>
      <c r="AS681" s="73"/>
      <c r="AT681" s="73"/>
      <c r="AU681" s="73"/>
    </row>
    <row r="682" spans="34:47">
      <c r="AH682" s="73"/>
      <c r="AI682" s="73"/>
      <c r="AJ682" s="73"/>
      <c r="AK682" s="73"/>
      <c r="AL682" s="73"/>
      <c r="AM682" s="73"/>
      <c r="AN682" s="73"/>
      <c r="AO682" s="73"/>
      <c r="AP682" s="73"/>
      <c r="AQ682" s="73"/>
      <c r="AR682" s="73"/>
      <c r="AS682" s="73"/>
      <c r="AT682" s="73"/>
      <c r="AU682" s="73"/>
    </row>
    <row r="683" spans="34:47">
      <c r="AH683" s="73"/>
      <c r="AI683" s="73"/>
      <c r="AJ683" s="73"/>
      <c r="AK683" s="73"/>
      <c r="AL683" s="73"/>
      <c r="AM683" s="73"/>
      <c r="AN683" s="73"/>
      <c r="AO683" s="73"/>
      <c r="AP683" s="73"/>
      <c r="AQ683" s="73"/>
      <c r="AR683" s="73"/>
      <c r="AS683" s="73"/>
      <c r="AT683" s="73"/>
      <c r="AU683" s="73"/>
    </row>
    <row r="684" spans="34:47">
      <c r="AH684" s="73"/>
      <c r="AI684" s="73"/>
      <c r="AJ684" s="73"/>
      <c r="AK684" s="73"/>
      <c r="AL684" s="73"/>
      <c r="AM684" s="73"/>
      <c r="AN684" s="73"/>
      <c r="AO684" s="73"/>
      <c r="AP684" s="73"/>
      <c r="AQ684" s="73"/>
      <c r="AR684" s="73"/>
      <c r="AS684" s="73"/>
      <c r="AT684" s="73"/>
      <c r="AU684" s="73"/>
    </row>
    <row r="685" spans="34:47">
      <c r="AH685" s="73"/>
      <c r="AI685" s="73"/>
      <c r="AJ685" s="73"/>
      <c r="AK685" s="73"/>
      <c r="AL685" s="73"/>
      <c r="AM685" s="73"/>
      <c r="AN685" s="73"/>
      <c r="AO685" s="73"/>
      <c r="AP685" s="73"/>
      <c r="AQ685" s="73"/>
      <c r="AR685" s="73"/>
      <c r="AS685" s="73"/>
      <c r="AT685" s="73"/>
      <c r="AU685" s="73"/>
    </row>
    <row r="686" spans="34:47">
      <c r="AH686" s="73"/>
      <c r="AI686" s="73"/>
      <c r="AJ686" s="73"/>
      <c r="AK686" s="73"/>
      <c r="AL686" s="73"/>
      <c r="AM686" s="73"/>
      <c r="AN686" s="73"/>
      <c r="AO686" s="73"/>
      <c r="AP686" s="73"/>
      <c r="AQ686" s="73"/>
      <c r="AR686" s="73"/>
      <c r="AS686" s="73"/>
      <c r="AT686" s="73"/>
      <c r="AU686" s="73"/>
    </row>
    <row r="687" spans="34:47">
      <c r="AH687" s="73"/>
      <c r="AI687" s="73"/>
      <c r="AJ687" s="73"/>
      <c r="AK687" s="73"/>
      <c r="AL687" s="73"/>
      <c r="AM687" s="73"/>
      <c r="AN687" s="73"/>
      <c r="AO687" s="73"/>
      <c r="AP687" s="73"/>
      <c r="AQ687" s="73"/>
      <c r="AR687" s="73"/>
      <c r="AS687" s="73"/>
      <c r="AT687" s="73"/>
      <c r="AU687" s="73"/>
    </row>
    <row r="688" spans="34:47">
      <c r="AH688" s="73"/>
      <c r="AI688" s="73"/>
      <c r="AJ688" s="73"/>
      <c r="AK688" s="73"/>
      <c r="AL688" s="73"/>
      <c r="AM688" s="73"/>
      <c r="AN688" s="73"/>
      <c r="AO688" s="73"/>
      <c r="AP688" s="73"/>
      <c r="AQ688" s="73"/>
      <c r="AR688" s="73"/>
      <c r="AS688" s="73"/>
      <c r="AT688" s="73"/>
      <c r="AU688" s="73"/>
    </row>
    <row r="689" spans="34:47">
      <c r="AH689" s="73"/>
      <c r="AI689" s="73"/>
      <c r="AJ689" s="73"/>
      <c r="AK689" s="73"/>
      <c r="AL689" s="73"/>
      <c r="AM689" s="73"/>
      <c r="AN689" s="73"/>
      <c r="AO689" s="73"/>
      <c r="AP689" s="73"/>
      <c r="AQ689" s="73"/>
      <c r="AR689" s="73"/>
      <c r="AS689" s="73"/>
      <c r="AT689" s="73"/>
      <c r="AU689" s="73"/>
    </row>
    <row r="690" spans="34:47">
      <c r="AH690" s="73"/>
      <c r="AI690" s="73"/>
      <c r="AJ690" s="73"/>
      <c r="AK690" s="73"/>
      <c r="AL690" s="73"/>
      <c r="AM690" s="73"/>
      <c r="AN690" s="73"/>
      <c r="AO690" s="73"/>
      <c r="AP690" s="73"/>
      <c r="AQ690" s="73"/>
      <c r="AR690" s="73"/>
      <c r="AS690" s="73"/>
      <c r="AT690" s="73"/>
      <c r="AU690" s="73"/>
    </row>
    <row r="691" spans="34:47">
      <c r="AH691" s="73"/>
      <c r="AI691" s="73"/>
      <c r="AJ691" s="73"/>
      <c r="AK691" s="73"/>
      <c r="AL691" s="73"/>
      <c r="AM691" s="73"/>
      <c r="AN691" s="73"/>
      <c r="AO691" s="73"/>
      <c r="AP691" s="73"/>
      <c r="AQ691" s="73"/>
      <c r="AR691" s="73"/>
      <c r="AS691" s="73"/>
      <c r="AT691" s="73"/>
      <c r="AU691" s="73"/>
    </row>
    <row r="692" spans="34:47">
      <c r="AH692" s="73"/>
      <c r="AI692" s="73"/>
      <c r="AJ692" s="73"/>
      <c r="AK692" s="73"/>
      <c r="AL692" s="73"/>
      <c r="AM692" s="73"/>
      <c r="AN692" s="73"/>
      <c r="AO692" s="73"/>
      <c r="AP692" s="73"/>
      <c r="AQ692" s="73"/>
      <c r="AR692" s="73"/>
      <c r="AS692" s="73"/>
      <c r="AT692" s="73"/>
      <c r="AU692" s="73"/>
    </row>
    <row r="693" spans="34:47">
      <c r="AH693" s="73"/>
      <c r="AI693" s="73"/>
      <c r="AJ693" s="73"/>
      <c r="AK693" s="73"/>
      <c r="AL693" s="73"/>
      <c r="AM693" s="73"/>
      <c r="AN693" s="73"/>
      <c r="AO693" s="73"/>
      <c r="AP693" s="73"/>
      <c r="AQ693" s="73"/>
      <c r="AR693" s="73"/>
      <c r="AS693" s="73"/>
      <c r="AT693" s="73"/>
      <c r="AU693" s="73"/>
    </row>
    <row r="694" spans="34:47">
      <c r="AH694" s="73"/>
      <c r="AI694" s="73"/>
      <c r="AJ694" s="73"/>
      <c r="AK694" s="73"/>
      <c r="AL694" s="73"/>
      <c r="AM694" s="73"/>
      <c r="AN694" s="73"/>
      <c r="AO694" s="73"/>
      <c r="AP694" s="73"/>
      <c r="AQ694" s="73"/>
      <c r="AR694" s="73"/>
      <c r="AS694" s="73"/>
      <c r="AT694" s="73"/>
      <c r="AU694" s="73"/>
    </row>
    <row r="695" spans="34:47"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3"/>
      <c r="AS695" s="73"/>
      <c r="AT695" s="73"/>
      <c r="AU695" s="73"/>
    </row>
    <row r="696" spans="34:47">
      <c r="AH696" s="73"/>
      <c r="AI696" s="73"/>
      <c r="AJ696" s="73"/>
      <c r="AK696" s="73"/>
      <c r="AL696" s="73"/>
      <c r="AM696" s="73"/>
      <c r="AN696" s="73"/>
      <c r="AO696" s="73"/>
      <c r="AP696" s="73"/>
      <c r="AQ696" s="73"/>
      <c r="AR696" s="73"/>
      <c r="AS696" s="73"/>
      <c r="AT696" s="73"/>
      <c r="AU696" s="73"/>
    </row>
    <row r="697" spans="34:47">
      <c r="AH697" s="73"/>
      <c r="AI697" s="73"/>
      <c r="AJ697" s="73"/>
      <c r="AK697" s="73"/>
      <c r="AL697" s="73"/>
      <c r="AM697" s="73"/>
      <c r="AN697" s="73"/>
      <c r="AO697" s="73"/>
      <c r="AP697" s="73"/>
      <c r="AQ697" s="73"/>
      <c r="AR697" s="73"/>
      <c r="AS697" s="73"/>
      <c r="AT697" s="73"/>
      <c r="AU697" s="73"/>
    </row>
    <row r="698" spans="34:47">
      <c r="AH698" s="73"/>
      <c r="AI698" s="73"/>
      <c r="AJ698" s="73"/>
      <c r="AK698" s="73"/>
      <c r="AL698" s="73"/>
      <c r="AM698" s="73"/>
      <c r="AN698" s="73"/>
      <c r="AO698" s="73"/>
      <c r="AP698" s="73"/>
      <c r="AQ698" s="73"/>
      <c r="AR698" s="73"/>
      <c r="AS698" s="73"/>
      <c r="AT698" s="73"/>
      <c r="AU698" s="73"/>
    </row>
    <row r="699" spans="34:47">
      <c r="AH699" s="73"/>
      <c r="AI699" s="73"/>
      <c r="AJ699" s="73"/>
      <c r="AK699" s="73"/>
      <c r="AL699" s="73"/>
      <c r="AM699" s="73"/>
      <c r="AN699" s="73"/>
      <c r="AO699" s="73"/>
      <c r="AP699" s="73"/>
      <c r="AQ699" s="73"/>
      <c r="AR699" s="73"/>
      <c r="AS699" s="73"/>
      <c r="AT699" s="73"/>
      <c r="AU699" s="73"/>
    </row>
    <row r="700" spans="34:47">
      <c r="AH700" s="73"/>
      <c r="AI700" s="73"/>
      <c r="AJ700" s="73"/>
      <c r="AK700" s="73"/>
      <c r="AL700" s="73"/>
      <c r="AM700" s="73"/>
      <c r="AN700" s="73"/>
      <c r="AO700" s="73"/>
      <c r="AP700" s="73"/>
      <c r="AQ700" s="73"/>
      <c r="AR700" s="73"/>
      <c r="AS700" s="73"/>
      <c r="AT700" s="73"/>
      <c r="AU700" s="73"/>
    </row>
    <row r="701" spans="34:47">
      <c r="AH701" s="73"/>
      <c r="AI701" s="73"/>
      <c r="AJ701" s="73"/>
      <c r="AK701" s="73"/>
      <c r="AL701" s="73"/>
      <c r="AM701" s="73"/>
      <c r="AN701" s="73"/>
      <c r="AO701" s="73"/>
      <c r="AP701" s="73"/>
      <c r="AQ701" s="73"/>
      <c r="AR701" s="73"/>
      <c r="AS701" s="73"/>
      <c r="AT701" s="73"/>
      <c r="AU701" s="73"/>
    </row>
    <row r="702" spans="34:47">
      <c r="AH702" s="73"/>
      <c r="AI702" s="73"/>
      <c r="AJ702" s="73"/>
      <c r="AK702" s="73"/>
      <c r="AL702" s="73"/>
      <c r="AM702" s="73"/>
      <c r="AN702" s="73"/>
      <c r="AO702" s="73"/>
      <c r="AP702" s="73"/>
      <c r="AQ702" s="73"/>
      <c r="AR702" s="73"/>
      <c r="AS702" s="73"/>
      <c r="AT702" s="73"/>
      <c r="AU702" s="73"/>
    </row>
    <row r="703" spans="34:47">
      <c r="AH703" s="73"/>
      <c r="AI703" s="73"/>
      <c r="AJ703" s="73"/>
      <c r="AK703" s="73"/>
      <c r="AL703" s="73"/>
      <c r="AM703" s="73"/>
      <c r="AN703" s="73"/>
      <c r="AO703" s="73"/>
      <c r="AP703" s="73"/>
      <c r="AQ703" s="73"/>
      <c r="AR703" s="73"/>
      <c r="AS703" s="73"/>
      <c r="AT703" s="73"/>
      <c r="AU703" s="73"/>
    </row>
    <row r="704" spans="34:47">
      <c r="AH704" s="73"/>
      <c r="AI704" s="73"/>
      <c r="AJ704" s="73"/>
      <c r="AK704" s="73"/>
      <c r="AL704" s="73"/>
      <c r="AM704" s="73"/>
      <c r="AN704" s="73"/>
      <c r="AO704" s="73"/>
      <c r="AP704" s="73"/>
      <c r="AQ704" s="73"/>
      <c r="AR704" s="73"/>
      <c r="AS704" s="73"/>
      <c r="AT704" s="73"/>
      <c r="AU704" s="73"/>
    </row>
    <row r="705" spans="34:47">
      <c r="AH705" s="73"/>
      <c r="AI705" s="73"/>
      <c r="AJ705" s="73"/>
      <c r="AK705" s="73"/>
      <c r="AL705" s="73"/>
      <c r="AM705" s="73"/>
      <c r="AN705" s="73"/>
      <c r="AO705" s="73"/>
      <c r="AP705" s="73"/>
      <c r="AQ705" s="73"/>
      <c r="AR705" s="73"/>
      <c r="AS705" s="73"/>
      <c r="AT705" s="73"/>
      <c r="AU705" s="73"/>
    </row>
    <row r="706" spans="34:47">
      <c r="AH706" s="73"/>
      <c r="AI706" s="73"/>
      <c r="AJ706" s="73"/>
      <c r="AK706" s="73"/>
      <c r="AL706" s="73"/>
      <c r="AM706" s="73"/>
      <c r="AN706" s="73"/>
      <c r="AO706" s="73"/>
      <c r="AP706" s="73"/>
      <c r="AQ706" s="73"/>
      <c r="AR706" s="73"/>
      <c r="AS706" s="73"/>
      <c r="AT706" s="73"/>
      <c r="AU706" s="73"/>
    </row>
    <row r="707" spans="34:47">
      <c r="AH707" s="73"/>
      <c r="AI707" s="73"/>
      <c r="AJ707" s="73"/>
      <c r="AK707" s="73"/>
      <c r="AL707" s="73"/>
      <c r="AM707" s="73"/>
      <c r="AN707" s="73"/>
      <c r="AO707" s="73"/>
      <c r="AP707" s="73"/>
      <c r="AQ707" s="73"/>
      <c r="AR707" s="73"/>
      <c r="AS707" s="73"/>
      <c r="AT707" s="73"/>
      <c r="AU707" s="73"/>
    </row>
    <row r="708" spans="34:47">
      <c r="AH708" s="73"/>
      <c r="AI708" s="73"/>
      <c r="AJ708" s="73"/>
      <c r="AK708" s="73"/>
      <c r="AL708" s="73"/>
      <c r="AM708" s="73"/>
      <c r="AN708" s="73"/>
      <c r="AO708" s="73"/>
      <c r="AP708" s="73"/>
      <c r="AQ708" s="73"/>
      <c r="AR708" s="73"/>
      <c r="AS708" s="73"/>
      <c r="AT708" s="73"/>
      <c r="AU708" s="73"/>
    </row>
    <row r="709" spans="34:47">
      <c r="AH709" s="73"/>
      <c r="AI709" s="73"/>
      <c r="AJ709" s="73"/>
      <c r="AK709" s="73"/>
      <c r="AL709" s="73"/>
      <c r="AM709" s="73"/>
      <c r="AN709" s="73"/>
      <c r="AO709" s="73"/>
      <c r="AP709" s="73"/>
      <c r="AQ709" s="73"/>
      <c r="AR709" s="73"/>
      <c r="AS709" s="73"/>
      <c r="AT709" s="73"/>
      <c r="AU709" s="73"/>
    </row>
    <row r="710" spans="34:47">
      <c r="AH710" s="73"/>
      <c r="AI710" s="73"/>
      <c r="AJ710" s="73"/>
      <c r="AK710" s="73"/>
      <c r="AL710" s="73"/>
      <c r="AM710" s="73"/>
      <c r="AN710" s="73"/>
      <c r="AO710" s="73"/>
      <c r="AP710" s="73"/>
      <c r="AQ710" s="73"/>
      <c r="AR710" s="73"/>
      <c r="AS710" s="73"/>
      <c r="AT710" s="73"/>
      <c r="AU710" s="73"/>
    </row>
    <row r="711" spans="34:47">
      <c r="AH711" s="73"/>
      <c r="AI711" s="73"/>
      <c r="AJ711" s="73"/>
      <c r="AK711" s="73"/>
      <c r="AL711" s="73"/>
      <c r="AM711" s="73"/>
      <c r="AN711" s="73"/>
      <c r="AO711" s="73"/>
      <c r="AP711" s="73"/>
      <c r="AQ711" s="73"/>
      <c r="AR711" s="73"/>
      <c r="AS711" s="73"/>
      <c r="AT711" s="73"/>
      <c r="AU711" s="73"/>
    </row>
    <row r="712" spans="34:47"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3"/>
      <c r="AS712" s="73"/>
      <c r="AT712" s="73"/>
      <c r="AU712" s="73"/>
    </row>
    <row r="713" spans="34:47">
      <c r="AH713" s="73"/>
      <c r="AI713" s="73"/>
      <c r="AJ713" s="73"/>
      <c r="AK713" s="73"/>
      <c r="AL713" s="73"/>
      <c r="AM713" s="73"/>
      <c r="AN713" s="73"/>
      <c r="AO713" s="73"/>
      <c r="AP713" s="73"/>
      <c r="AQ713" s="73"/>
      <c r="AR713" s="73"/>
      <c r="AS713" s="73"/>
      <c r="AT713" s="73"/>
      <c r="AU713" s="73"/>
    </row>
    <row r="714" spans="34:47"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3"/>
      <c r="AS714" s="73"/>
      <c r="AT714" s="73"/>
      <c r="AU714" s="73"/>
    </row>
    <row r="715" spans="34:47">
      <c r="AH715" s="73"/>
      <c r="AI715" s="73"/>
      <c r="AJ715" s="73"/>
      <c r="AK715" s="73"/>
      <c r="AL715" s="73"/>
      <c r="AM715" s="73"/>
      <c r="AN715" s="73"/>
      <c r="AO715" s="73"/>
      <c r="AP715" s="73"/>
      <c r="AQ715" s="73"/>
      <c r="AR715" s="73"/>
      <c r="AS715" s="73"/>
      <c r="AT715" s="73"/>
      <c r="AU715" s="73"/>
    </row>
    <row r="716" spans="34:47">
      <c r="AH716" s="73"/>
      <c r="AI716" s="73"/>
      <c r="AJ716" s="73"/>
      <c r="AK716" s="73"/>
      <c r="AL716" s="73"/>
      <c r="AM716" s="73"/>
      <c r="AN716" s="73"/>
      <c r="AO716" s="73"/>
      <c r="AP716" s="73"/>
      <c r="AQ716" s="73"/>
      <c r="AR716" s="73"/>
      <c r="AS716" s="73"/>
      <c r="AT716" s="73"/>
      <c r="AU716" s="73"/>
    </row>
    <row r="717" spans="34:47"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3"/>
      <c r="AS717" s="73"/>
      <c r="AT717" s="73"/>
      <c r="AU717" s="73"/>
    </row>
    <row r="718" spans="34:47">
      <c r="AH718" s="73"/>
      <c r="AI718" s="73"/>
      <c r="AJ718" s="73"/>
      <c r="AK718" s="73"/>
      <c r="AL718" s="73"/>
      <c r="AM718" s="73"/>
      <c r="AN718" s="73"/>
      <c r="AO718" s="73"/>
      <c r="AP718" s="73"/>
      <c r="AQ718" s="73"/>
      <c r="AR718" s="73"/>
      <c r="AS718" s="73"/>
      <c r="AT718" s="73"/>
      <c r="AU718" s="73"/>
    </row>
    <row r="719" spans="34:47">
      <c r="AH719" s="73"/>
      <c r="AI719" s="73"/>
      <c r="AJ719" s="73"/>
      <c r="AK719" s="73"/>
      <c r="AL719" s="73"/>
      <c r="AM719" s="73"/>
      <c r="AN719" s="73"/>
      <c r="AO719" s="73"/>
      <c r="AP719" s="73"/>
      <c r="AQ719" s="73"/>
      <c r="AR719" s="73"/>
      <c r="AS719" s="73"/>
      <c r="AT719" s="73"/>
      <c r="AU719" s="73"/>
    </row>
    <row r="720" spans="34:47">
      <c r="AH720" s="73"/>
      <c r="AI720" s="73"/>
      <c r="AJ720" s="73"/>
      <c r="AK720" s="73"/>
      <c r="AL720" s="73"/>
      <c r="AM720" s="73"/>
      <c r="AN720" s="73"/>
      <c r="AO720" s="73"/>
      <c r="AP720" s="73"/>
      <c r="AQ720" s="73"/>
      <c r="AR720" s="73"/>
      <c r="AS720" s="73"/>
      <c r="AT720" s="73"/>
      <c r="AU720" s="73"/>
    </row>
    <row r="721" spans="34:47">
      <c r="AH721" s="73"/>
      <c r="AI721" s="73"/>
      <c r="AJ721" s="73"/>
      <c r="AK721" s="73"/>
      <c r="AL721" s="73"/>
      <c r="AM721" s="73"/>
      <c r="AN721" s="73"/>
      <c r="AO721" s="73"/>
      <c r="AP721" s="73"/>
      <c r="AQ721" s="73"/>
      <c r="AR721" s="73"/>
      <c r="AS721" s="73"/>
      <c r="AT721" s="73"/>
      <c r="AU721" s="73"/>
    </row>
    <row r="722" spans="34:47">
      <c r="AH722" s="73"/>
      <c r="AI722" s="73"/>
      <c r="AJ722" s="73"/>
      <c r="AK722" s="73"/>
      <c r="AL722" s="73"/>
      <c r="AM722" s="73"/>
      <c r="AN722" s="73"/>
      <c r="AO722" s="73"/>
      <c r="AP722" s="73"/>
      <c r="AQ722" s="73"/>
      <c r="AR722" s="73"/>
      <c r="AS722" s="73"/>
      <c r="AT722" s="73"/>
      <c r="AU722" s="73"/>
    </row>
    <row r="723" spans="34:47">
      <c r="AH723" s="73"/>
      <c r="AI723" s="73"/>
      <c r="AJ723" s="73"/>
      <c r="AK723" s="73"/>
      <c r="AL723" s="73"/>
      <c r="AM723" s="73"/>
      <c r="AN723" s="73"/>
      <c r="AO723" s="73"/>
      <c r="AP723" s="73"/>
      <c r="AQ723" s="73"/>
      <c r="AR723" s="73"/>
      <c r="AS723" s="73"/>
      <c r="AT723" s="73"/>
      <c r="AU723" s="73"/>
    </row>
    <row r="724" spans="34:47">
      <c r="AH724" s="73"/>
      <c r="AI724" s="73"/>
      <c r="AJ724" s="73"/>
      <c r="AK724" s="73"/>
      <c r="AL724" s="73"/>
      <c r="AM724" s="73"/>
      <c r="AN724" s="73"/>
      <c r="AO724" s="73"/>
      <c r="AP724" s="73"/>
      <c r="AQ724" s="73"/>
      <c r="AR724" s="73"/>
      <c r="AS724" s="73"/>
      <c r="AT724" s="73"/>
      <c r="AU724" s="73"/>
    </row>
    <row r="725" spans="34:47">
      <c r="AH725" s="73"/>
      <c r="AI725" s="73"/>
      <c r="AJ725" s="73"/>
      <c r="AK725" s="73"/>
      <c r="AL725" s="73"/>
      <c r="AM725" s="73"/>
      <c r="AN725" s="73"/>
      <c r="AO725" s="73"/>
      <c r="AP725" s="73"/>
      <c r="AQ725" s="73"/>
      <c r="AR725" s="73"/>
      <c r="AS725" s="73"/>
      <c r="AT725" s="73"/>
      <c r="AU725" s="73"/>
    </row>
    <row r="726" spans="34:47">
      <c r="AH726" s="73"/>
      <c r="AI726" s="73"/>
      <c r="AJ726" s="73"/>
      <c r="AK726" s="73"/>
      <c r="AL726" s="73"/>
      <c r="AM726" s="73"/>
      <c r="AN726" s="73"/>
      <c r="AO726" s="73"/>
      <c r="AP726" s="73"/>
      <c r="AQ726" s="73"/>
      <c r="AR726" s="73"/>
      <c r="AS726" s="73"/>
      <c r="AT726" s="73"/>
      <c r="AU726" s="73"/>
    </row>
    <row r="727" spans="34:47">
      <c r="AH727" s="73"/>
      <c r="AI727" s="73"/>
      <c r="AJ727" s="73"/>
      <c r="AK727" s="73"/>
      <c r="AL727" s="73"/>
      <c r="AM727" s="73"/>
      <c r="AN727" s="73"/>
      <c r="AO727" s="73"/>
      <c r="AP727" s="73"/>
      <c r="AQ727" s="73"/>
      <c r="AR727" s="73"/>
      <c r="AS727" s="73"/>
      <c r="AT727" s="73"/>
      <c r="AU727" s="73"/>
    </row>
    <row r="728" spans="34:47">
      <c r="AH728" s="73"/>
      <c r="AI728" s="73"/>
      <c r="AJ728" s="73"/>
      <c r="AK728" s="73"/>
      <c r="AL728" s="73"/>
      <c r="AM728" s="73"/>
      <c r="AN728" s="73"/>
      <c r="AO728" s="73"/>
      <c r="AP728" s="73"/>
      <c r="AQ728" s="73"/>
      <c r="AR728" s="73"/>
      <c r="AS728" s="73"/>
      <c r="AT728" s="73"/>
      <c r="AU728" s="73"/>
    </row>
    <row r="729" spans="34:47">
      <c r="AH729" s="73"/>
      <c r="AI729" s="73"/>
      <c r="AJ729" s="73"/>
      <c r="AK729" s="73"/>
      <c r="AL729" s="73"/>
      <c r="AM729" s="73"/>
      <c r="AN729" s="73"/>
      <c r="AO729" s="73"/>
      <c r="AP729" s="73"/>
      <c r="AQ729" s="73"/>
      <c r="AR729" s="73"/>
      <c r="AS729" s="73"/>
      <c r="AT729" s="73"/>
      <c r="AU729" s="73"/>
    </row>
    <row r="730" spans="34:47">
      <c r="AH730" s="73"/>
      <c r="AI730" s="73"/>
      <c r="AJ730" s="73"/>
      <c r="AK730" s="73"/>
      <c r="AL730" s="73"/>
      <c r="AM730" s="73"/>
      <c r="AN730" s="73"/>
      <c r="AO730" s="73"/>
      <c r="AP730" s="73"/>
      <c r="AQ730" s="73"/>
      <c r="AR730" s="73"/>
      <c r="AS730" s="73"/>
      <c r="AT730" s="73"/>
      <c r="AU730" s="73"/>
    </row>
    <row r="731" spans="34:47">
      <c r="AH731" s="73"/>
      <c r="AI731" s="73"/>
      <c r="AJ731" s="73"/>
      <c r="AK731" s="73"/>
      <c r="AL731" s="73"/>
      <c r="AM731" s="73"/>
      <c r="AN731" s="73"/>
      <c r="AO731" s="73"/>
      <c r="AP731" s="73"/>
      <c r="AQ731" s="73"/>
      <c r="AR731" s="73"/>
      <c r="AS731" s="73"/>
      <c r="AT731" s="73"/>
      <c r="AU731" s="73"/>
    </row>
    <row r="732" spans="34:47">
      <c r="AH732" s="73"/>
      <c r="AI732" s="73"/>
      <c r="AJ732" s="73"/>
      <c r="AK732" s="73"/>
      <c r="AL732" s="73"/>
      <c r="AM732" s="73"/>
      <c r="AN732" s="73"/>
      <c r="AO732" s="73"/>
      <c r="AP732" s="73"/>
      <c r="AQ732" s="73"/>
      <c r="AR732" s="73"/>
      <c r="AS732" s="73"/>
      <c r="AT732" s="73"/>
      <c r="AU732" s="73"/>
    </row>
    <row r="733" spans="34:47"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3"/>
      <c r="AS733" s="73"/>
      <c r="AT733" s="73"/>
      <c r="AU733" s="73"/>
    </row>
    <row r="734" spans="34:47">
      <c r="AH734" s="73"/>
      <c r="AI734" s="73"/>
      <c r="AJ734" s="73"/>
      <c r="AK734" s="73"/>
      <c r="AL734" s="73"/>
      <c r="AM734" s="73"/>
      <c r="AN734" s="73"/>
      <c r="AO734" s="73"/>
      <c r="AP734" s="73"/>
      <c r="AQ734" s="73"/>
      <c r="AR734" s="73"/>
      <c r="AS734" s="73"/>
      <c r="AT734" s="73"/>
      <c r="AU734" s="73"/>
    </row>
    <row r="735" spans="34:47">
      <c r="AH735" s="73"/>
      <c r="AI735" s="73"/>
      <c r="AJ735" s="73"/>
      <c r="AK735" s="73"/>
      <c r="AL735" s="73"/>
      <c r="AM735" s="73"/>
      <c r="AN735" s="73"/>
      <c r="AO735" s="73"/>
      <c r="AP735" s="73"/>
      <c r="AQ735" s="73"/>
      <c r="AR735" s="73"/>
      <c r="AS735" s="73"/>
      <c r="AT735" s="73"/>
      <c r="AU735" s="73"/>
    </row>
    <row r="736" spans="34:47">
      <c r="AH736" s="73"/>
      <c r="AI736" s="73"/>
      <c r="AJ736" s="73"/>
      <c r="AK736" s="73"/>
      <c r="AL736" s="73"/>
      <c r="AM736" s="73"/>
      <c r="AN736" s="73"/>
      <c r="AO736" s="73"/>
      <c r="AP736" s="73"/>
      <c r="AQ736" s="73"/>
      <c r="AR736" s="73"/>
      <c r="AS736" s="73"/>
      <c r="AT736" s="73"/>
      <c r="AU736" s="73"/>
    </row>
    <row r="737" spans="34:47">
      <c r="AH737" s="73"/>
      <c r="AI737" s="73"/>
      <c r="AJ737" s="73"/>
      <c r="AK737" s="73"/>
      <c r="AL737" s="73"/>
      <c r="AM737" s="73"/>
      <c r="AN737" s="73"/>
      <c r="AO737" s="73"/>
      <c r="AP737" s="73"/>
      <c r="AQ737" s="73"/>
      <c r="AR737" s="73"/>
      <c r="AS737" s="73"/>
      <c r="AT737" s="73"/>
      <c r="AU737" s="73"/>
    </row>
    <row r="738" spans="34:47">
      <c r="AH738" s="73"/>
      <c r="AI738" s="73"/>
      <c r="AJ738" s="73"/>
      <c r="AK738" s="73"/>
      <c r="AL738" s="73"/>
      <c r="AM738" s="73"/>
      <c r="AN738" s="73"/>
      <c r="AO738" s="73"/>
      <c r="AP738" s="73"/>
      <c r="AQ738" s="73"/>
      <c r="AR738" s="73"/>
      <c r="AS738" s="73"/>
      <c r="AT738" s="73"/>
      <c r="AU738" s="73"/>
    </row>
    <row r="739" spans="34:47">
      <c r="AH739" s="73"/>
      <c r="AI739" s="73"/>
      <c r="AJ739" s="73"/>
      <c r="AK739" s="73"/>
      <c r="AL739" s="73"/>
      <c r="AM739" s="73"/>
      <c r="AN739" s="73"/>
      <c r="AO739" s="73"/>
      <c r="AP739" s="73"/>
      <c r="AQ739" s="73"/>
      <c r="AR739" s="73"/>
      <c r="AS739" s="73"/>
      <c r="AT739" s="73"/>
      <c r="AU739" s="73"/>
    </row>
    <row r="740" spans="34:47">
      <c r="AH740" s="73"/>
      <c r="AI740" s="73"/>
      <c r="AJ740" s="73"/>
      <c r="AK740" s="73"/>
      <c r="AL740" s="73"/>
      <c r="AM740" s="73"/>
      <c r="AN740" s="73"/>
      <c r="AO740" s="73"/>
      <c r="AP740" s="73"/>
      <c r="AQ740" s="73"/>
      <c r="AR740" s="73"/>
      <c r="AS740" s="73"/>
      <c r="AT740" s="73"/>
      <c r="AU740" s="73"/>
    </row>
    <row r="741" spans="34:47">
      <c r="AH741" s="73"/>
      <c r="AI741" s="73"/>
      <c r="AJ741" s="73"/>
      <c r="AK741" s="73"/>
      <c r="AL741" s="73"/>
      <c r="AM741" s="73"/>
      <c r="AN741" s="73"/>
      <c r="AO741" s="73"/>
      <c r="AP741" s="73"/>
      <c r="AQ741" s="73"/>
      <c r="AR741" s="73"/>
      <c r="AS741" s="73"/>
      <c r="AT741" s="73"/>
      <c r="AU741" s="73"/>
    </row>
    <row r="742" spans="34:47">
      <c r="AH742" s="73"/>
      <c r="AI742" s="73"/>
      <c r="AJ742" s="73"/>
      <c r="AK742" s="73"/>
      <c r="AL742" s="73"/>
      <c r="AM742" s="73"/>
      <c r="AN742" s="73"/>
      <c r="AO742" s="73"/>
      <c r="AP742" s="73"/>
      <c r="AQ742" s="73"/>
      <c r="AR742" s="73"/>
      <c r="AS742" s="73"/>
      <c r="AT742" s="73"/>
      <c r="AU742" s="73"/>
    </row>
    <row r="743" spans="34:47">
      <c r="AH743" s="73"/>
      <c r="AI743" s="73"/>
      <c r="AJ743" s="73"/>
      <c r="AK743" s="73"/>
      <c r="AL743" s="73"/>
      <c r="AM743" s="73"/>
      <c r="AN743" s="73"/>
      <c r="AO743" s="73"/>
      <c r="AP743" s="73"/>
      <c r="AQ743" s="73"/>
      <c r="AR743" s="73"/>
      <c r="AS743" s="73"/>
      <c r="AT743" s="73"/>
      <c r="AU743" s="73"/>
    </row>
    <row r="744" spans="34:47">
      <c r="AH744" s="73"/>
      <c r="AI744" s="73"/>
      <c r="AJ744" s="73"/>
      <c r="AK744" s="73"/>
      <c r="AL744" s="73"/>
      <c r="AM744" s="73"/>
      <c r="AN744" s="73"/>
      <c r="AO744" s="73"/>
      <c r="AP744" s="73"/>
      <c r="AQ744" s="73"/>
      <c r="AR744" s="73"/>
      <c r="AS744" s="73"/>
      <c r="AT744" s="73"/>
      <c r="AU744" s="73"/>
    </row>
    <row r="745" spans="34:47">
      <c r="AH745" s="73"/>
      <c r="AI745" s="73"/>
      <c r="AJ745" s="73"/>
      <c r="AK745" s="73"/>
      <c r="AL745" s="73"/>
      <c r="AM745" s="73"/>
      <c r="AN745" s="73"/>
      <c r="AO745" s="73"/>
      <c r="AP745" s="73"/>
      <c r="AQ745" s="73"/>
      <c r="AR745" s="73"/>
      <c r="AS745" s="73"/>
      <c r="AT745" s="73"/>
      <c r="AU745" s="73"/>
    </row>
    <row r="746" spans="34:47">
      <c r="AH746" s="73"/>
      <c r="AI746" s="73"/>
      <c r="AJ746" s="73"/>
      <c r="AK746" s="73"/>
      <c r="AL746" s="73"/>
      <c r="AM746" s="73"/>
      <c r="AN746" s="73"/>
      <c r="AO746" s="73"/>
      <c r="AP746" s="73"/>
      <c r="AQ746" s="73"/>
      <c r="AR746" s="73"/>
      <c r="AS746" s="73"/>
      <c r="AT746" s="73"/>
      <c r="AU746" s="73"/>
    </row>
    <row r="747" spans="34:47">
      <c r="AH747" s="73"/>
      <c r="AI747" s="73"/>
      <c r="AJ747" s="73"/>
      <c r="AK747" s="73"/>
      <c r="AL747" s="73"/>
      <c r="AM747" s="73"/>
      <c r="AN747" s="73"/>
      <c r="AO747" s="73"/>
      <c r="AP747" s="73"/>
      <c r="AQ747" s="73"/>
      <c r="AR747" s="73"/>
      <c r="AS747" s="73"/>
      <c r="AT747" s="73"/>
      <c r="AU747" s="73"/>
    </row>
    <row r="748" spans="34:47">
      <c r="AH748" s="73"/>
      <c r="AI748" s="73"/>
      <c r="AJ748" s="73"/>
      <c r="AK748" s="73"/>
      <c r="AL748" s="73"/>
      <c r="AM748" s="73"/>
      <c r="AN748" s="73"/>
      <c r="AO748" s="73"/>
      <c r="AP748" s="73"/>
      <c r="AQ748" s="73"/>
      <c r="AR748" s="73"/>
      <c r="AS748" s="73"/>
      <c r="AT748" s="73"/>
      <c r="AU748" s="73"/>
    </row>
    <row r="749" spans="34:47">
      <c r="AH749" s="73"/>
      <c r="AI749" s="73"/>
      <c r="AJ749" s="73"/>
      <c r="AK749" s="73"/>
      <c r="AL749" s="73"/>
      <c r="AM749" s="73"/>
      <c r="AN749" s="73"/>
      <c r="AO749" s="73"/>
      <c r="AP749" s="73"/>
      <c r="AQ749" s="73"/>
      <c r="AR749" s="73"/>
      <c r="AS749" s="73"/>
      <c r="AT749" s="73"/>
      <c r="AU749" s="73"/>
    </row>
    <row r="750" spans="34:47">
      <c r="AH750" s="73"/>
      <c r="AI750" s="73"/>
      <c r="AJ750" s="73"/>
      <c r="AK750" s="73"/>
      <c r="AL750" s="73"/>
      <c r="AM750" s="73"/>
      <c r="AN750" s="73"/>
      <c r="AO750" s="73"/>
      <c r="AP750" s="73"/>
      <c r="AQ750" s="73"/>
      <c r="AR750" s="73"/>
      <c r="AS750" s="73"/>
      <c r="AT750" s="73"/>
      <c r="AU750" s="73"/>
    </row>
    <row r="751" spans="34:47">
      <c r="AH751" s="73"/>
      <c r="AI751" s="73"/>
      <c r="AJ751" s="73"/>
      <c r="AK751" s="73"/>
      <c r="AL751" s="73"/>
      <c r="AM751" s="73"/>
      <c r="AN751" s="73"/>
      <c r="AO751" s="73"/>
      <c r="AP751" s="73"/>
      <c r="AQ751" s="73"/>
      <c r="AR751" s="73"/>
      <c r="AS751" s="73"/>
      <c r="AT751" s="73"/>
      <c r="AU751" s="73"/>
    </row>
    <row r="752" spans="34:47"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3"/>
      <c r="AS752" s="73"/>
      <c r="AT752" s="73"/>
      <c r="AU752" s="73"/>
    </row>
    <row r="753" spans="34:47">
      <c r="AH753" s="73"/>
      <c r="AI753" s="73"/>
      <c r="AJ753" s="73"/>
      <c r="AK753" s="73"/>
      <c r="AL753" s="73"/>
      <c r="AM753" s="73"/>
      <c r="AN753" s="73"/>
      <c r="AO753" s="73"/>
      <c r="AP753" s="73"/>
      <c r="AQ753" s="73"/>
      <c r="AR753" s="73"/>
      <c r="AS753" s="73"/>
      <c r="AT753" s="73"/>
      <c r="AU753" s="73"/>
    </row>
    <row r="754" spans="34:47"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3"/>
      <c r="AS754" s="73"/>
      <c r="AT754" s="73"/>
      <c r="AU754" s="73"/>
    </row>
    <row r="755" spans="34:47">
      <c r="AH755" s="73"/>
      <c r="AI755" s="73"/>
      <c r="AJ755" s="73"/>
      <c r="AK755" s="73"/>
      <c r="AL755" s="73"/>
      <c r="AM755" s="73"/>
      <c r="AN755" s="73"/>
      <c r="AO755" s="73"/>
      <c r="AP755" s="73"/>
      <c r="AQ755" s="73"/>
      <c r="AR755" s="73"/>
      <c r="AS755" s="73"/>
      <c r="AT755" s="73"/>
      <c r="AU755" s="73"/>
    </row>
    <row r="756" spans="34:47">
      <c r="AH756" s="73"/>
      <c r="AI756" s="73"/>
      <c r="AJ756" s="73"/>
      <c r="AK756" s="73"/>
      <c r="AL756" s="73"/>
      <c r="AM756" s="73"/>
      <c r="AN756" s="73"/>
      <c r="AO756" s="73"/>
      <c r="AP756" s="73"/>
      <c r="AQ756" s="73"/>
      <c r="AR756" s="73"/>
      <c r="AS756" s="73"/>
      <c r="AT756" s="73"/>
      <c r="AU756" s="73"/>
    </row>
    <row r="757" spans="34:47">
      <c r="AH757" s="73"/>
      <c r="AI757" s="73"/>
      <c r="AJ757" s="73"/>
      <c r="AK757" s="73"/>
      <c r="AL757" s="73"/>
      <c r="AM757" s="73"/>
      <c r="AN757" s="73"/>
      <c r="AO757" s="73"/>
      <c r="AP757" s="73"/>
      <c r="AQ757" s="73"/>
      <c r="AR757" s="73"/>
      <c r="AS757" s="73"/>
      <c r="AT757" s="73"/>
      <c r="AU757" s="73"/>
    </row>
    <row r="758" spans="34:47">
      <c r="AH758" s="73"/>
      <c r="AI758" s="73"/>
      <c r="AJ758" s="73"/>
      <c r="AK758" s="73"/>
      <c r="AL758" s="73"/>
      <c r="AM758" s="73"/>
      <c r="AN758" s="73"/>
      <c r="AO758" s="73"/>
      <c r="AP758" s="73"/>
      <c r="AQ758" s="73"/>
      <c r="AR758" s="73"/>
      <c r="AS758" s="73"/>
      <c r="AT758" s="73"/>
      <c r="AU758" s="73"/>
    </row>
    <row r="759" spans="34:47">
      <c r="AH759" s="73"/>
      <c r="AI759" s="73"/>
      <c r="AJ759" s="73"/>
      <c r="AK759" s="73"/>
      <c r="AL759" s="73"/>
      <c r="AM759" s="73"/>
      <c r="AN759" s="73"/>
      <c r="AO759" s="73"/>
      <c r="AP759" s="73"/>
      <c r="AQ759" s="73"/>
      <c r="AR759" s="73"/>
      <c r="AS759" s="73"/>
      <c r="AT759" s="73"/>
      <c r="AU759" s="73"/>
    </row>
    <row r="760" spans="34:47">
      <c r="AH760" s="73"/>
      <c r="AI760" s="73"/>
      <c r="AJ760" s="73"/>
      <c r="AK760" s="73"/>
      <c r="AL760" s="73"/>
      <c r="AM760" s="73"/>
      <c r="AN760" s="73"/>
      <c r="AO760" s="73"/>
      <c r="AP760" s="73"/>
      <c r="AQ760" s="73"/>
      <c r="AR760" s="73"/>
      <c r="AS760" s="73"/>
      <c r="AT760" s="73"/>
      <c r="AU760" s="73"/>
    </row>
    <row r="761" spans="34:47"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3"/>
      <c r="AS761" s="73"/>
      <c r="AT761" s="73"/>
      <c r="AU761" s="73"/>
    </row>
    <row r="762" spans="34:47">
      <c r="AH762" s="73"/>
      <c r="AI762" s="73"/>
      <c r="AJ762" s="73"/>
      <c r="AK762" s="73"/>
      <c r="AL762" s="73"/>
      <c r="AM762" s="73"/>
      <c r="AN762" s="73"/>
      <c r="AO762" s="73"/>
      <c r="AP762" s="73"/>
      <c r="AQ762" s="73"/>
      <c r="AR762" s="73"/>
      <c r="AS762" s="73"/>
      <c r="AT762" s="73"/>
      <c r="AU762" s="73"/>
    </row>
    <row r="763" spans="34:47">
      <c r="AH763" s="73"/>
      <c r="AI763" s="73"/>
      <c r="AJ763" s="73"/>
      <c r="AK763" s="73"/>
      <c r="AL763" s="73"/>
      <c r="AM763" s="73"/>
      <c r="AN763" s="73"/>
      <c r="AO763" s="73"/>
      <c r="AP763" s="73"/>
      <c r="AQ763" s="73"/>
      <c r="AR763" s="73"/>
      <c r="AS763" s="73"/>
      <c r="AT763" s="73"/>
      <c r="AU763" s="73"/>
    </row>
    <row r="764" spans="34:47">
      <c r="AH764" s="73"/>
      <c r="AI764" s="73"/>
      <c r="AJ764" s="73"/>
      <c r="AK764" s="73"/>
      <c r="AL764" s="73"/>
      <c r="AM764" s="73"/>
      <c r="AN764" s="73"/>
      <c r="AO764" s="73"/>
      <c r="AP764" s="73"/>
      <c r="AQ764" s="73"/>
      <c r="AR764" s="73"/>
      <c r="AS764" s="73"/>
      <c r="AT764" s="73"/>
      <c r="AU764" s="73"/>
    </row>
    <row r="765" spans="34:47">
      <c r="AH765" s="73"/>
      <c r="AI765" s="73"/>
      <c r="AJ765" s="73"/>
      <c r="AK765" s="73"/>
      <c r="AL765" s="73"/>
      <c r="AM765" s="73"/>
      <c r="AN765" s="73"/>
      <c r="AO765" s="73"/>
      <c r="AP765" s="73"/>
      <c r="AQ765" s="73"/>
      <c r="AR765" s="73"/>
      <c r="AS765" s="73"/>
      <c r="AT765" s="73"/>
      <c r="AU765" s="73"/>
    </row>
    <row r="766" spans="34:47">
      <c r="AH766" s="73"/>
      <c r="AI766" s="73"/>
      <c r="AJ766" s="73"/>
      <c r="AK766" s="73"/>
      <c r="AL766" s="73"/>
      <c r="AM766" s="73"/>
      <c r="AN766" s="73"/>
      <c r="AO766" s="73"/>
      <c r="AP766" s="73"/>
      <c r="AQ766" s="73"/>
      <c r="AR766" s="73"/>
      <c r="AS766" s="73"/>
      <c r="AT766" s="73"/>
      <c r="AU766" s="73"/>
    </row>
    <row r="767" spans="34:47">
      <c r="AH767" s="73"/>
      <c r="AI767" s="73"/>
      <c r="AJ767" s="73"/>
      <c r="AK767" s="73"/>
      <c r="AL767" s="73"/>
      <c r="AM767" s="73"/>
      <c r="AN767" s="73"/>
      <c r="AO767" s="73"/>
      <c r="AP767" s="73"/>
      <c r="AQ767" s="73"/>
      <c r="AR767" s="73"/>
      <c r="AS767" s="73"/>
      <c r="AT767" s="73"/>
      <c r="AU767" s="73"/>
    </row>
    <row r="768" spans="34:47">
      <c r="AH768" s="73"/>
      <c r="AI768" s="73"/>
      <c r="AJ768" s="73"/>
      <c r="AK768" s="73"/>
      <c r="AL768" s="73"/>
      <c r="AM768" s="73"/>
      <c r="AN768" s="73"/>
      <c r="AO768" s="73"/>
      <c r="AP768" s="73"/>
      <c r="AQ768" s="73"/>
      <c r="AR768" s="73"/>
      <c r="AS768" s="73"/>
      <c r="AT768" s="73"/>
      <c r="AU768" s="73"/>
    </row>
    <row r="769" spans="34:47">
      <c r="AH769" s="73"/>
      <c r="AI769" s="73"/>
      <c r="AJ769" s="73"/>
      <c r="AK769" s="73"/>
      <c r="AL769" s="73"/>
      <c r="AM769" s="73"/>
      <c r="AN769" s="73"/>
      <c r="AO769" s="73"/>
      <c r="AP769" s="73"/>
      <c r="AQ769" s="73"/>
      <c r="AR769" s="73"/>
      <c r="AS769" s="73"/>
      <c r="AT769" s="73"/>
      <c r="AU769" s="73"/>
    </row>
    <row r="770" spans="34:47">
      <c r="AH770" s="73"/>
      <c r="AI770" s="73"/>
      <c r="AJ770" s="73"/>
      <c r="AK770" s="73"/>
      <c r="AL770" s="73"/>
      <c r="AM770" s="73"/>
      <c r="AN770" s="73"/>
      <c r="AO770" s="73"/>
      <c r="AP770" s="73"/>
      <c r="AQ770" s="73"/>
      <c r="AR770" s="73"/>
      <c r="AS770" s="73"/>
      <c r="AT770" s="73"/>
      <c r="AU770" s="73"/>
    </row>
    <row r="771" spans="34:47">
      <c r="AH771" s="73"/>
      <c r="AI771" s="73"/>
      <c r="AJ771" s="73"/>
      <c r="AK771" s="73"/>
      <c r="AL771" s="73"/>
      <c r="AM771" s="73"/>
      <c r="AN771" s="73"/>
      <c r="AO771" s="73"/>
      <c r="AP771" s="73"/>
      <c r="AQ771" s="73"/>
      <c r="AR771" s="73"/>
      <c r="AS771" s="73"/>
      <c r="AT771" s="73"/>
      <c r="AU771" s="73"/>
    </row>
    <row r="772" spans="34:47">
      <c r="AH772" s="73"/>
      <c r="AI772" s="73"/>
      <c r="AJ772" s="73"/>
      <c r="AK772" s="73"/>
      <c r="AL772" s="73"/>
      <c r="AM772" s="73"/>
      <c r="AN772" s="73"/>
      <c r="AO772" s="73"/>
      <c r="AP772" s="73"/>
      <c r="AQ772" s="73"/>
      <c r="AR772" s="73"/>
      <c r="AS772" s="73"/>
      <c r="AT772" s="73"/>
      <c r="AU772" s="73"/>
    </row>
    <row r="773" spans="34:47">
      <c r="AH773" s="73"/>
      <c r="AI773" s="73"/>
      <c r="AJ773" s="73"/>
      <c r="AK773" s="73"/>
      <c r="AL773" s="73"/>
      <c r="AM773" s="73"/>
      <c r="AN773" s="73"/>
      <c r="AO773" s="73"/>
      <c r="AP773" s="73"/>
      <c r="AQ773" s="73"/>
      <c r="AR773" s="73"/>
      <c r="AS773" s="73"/>
      <c r="AT773" s="73"/>
      <c r="AU773" s="73"/>
    </row>
    <row r="774" spans="34:47">
      <c r="AH774" s="73"/>
      <c r="AI774" s="73"/>
      <c r="AJ774" s="73"/>
      <c r="AK774" s="73"/>
      <c r="AL774" s="73"/>
      <c r="AM774" s="73"/>
      <c r="AN774" s="73"/>
      <c r="AO774" s="73"/>
      <c r="AP774" s="73"/>
      <c r="AQ774" s="73"/>
      <c r="AR774" s="73"/>
      <c r="AS774" s="73"/>
      <c r="AT774" s="73"/>
      <c r="AU774" s="73"/>
    </row>
    <row r="775" spans="34:47">
      <c r="AH775" s="73"/>
      <c r="AI775" s="73"/>
      <c r="AJ775" s="73"/>
      <c r="AK775" s="73"/>
      <c r="AL775" s="73"/>
      <c r="AM775" s="73"/>
      <c r="AN775" s="73"/>
      <c r="AO775" s="73"/>
      <c r="AP775" s="73"/>
      <c r="AQ775" s="73"/>
      <c r="AR775" s="73"/>
      <c r="AS775" s="73"/>
      <c r="AT775" s="73"/>
      <c r="AU775" s="73"/>
    </row>
    <row r="776" spans="34:47">
      <c r="AH776" s="73"/>
      <c r="AI776" s="73"/>
      <c r="AJ776" s="73"/>
      <c r="AK776" s="73"/>
      <c r="AL776" s="73"/>
      <c r="AM776" s="73"/>
      <c r="AN776" s="73"/>
      <c r="AO776" s="73"/>
      <c r="AP776" s="73"/>
      <c r="AQ776" s="73"/>
      <c r="AR776" s="73"/>
      <c r="AS776" s="73"/>
      <c r="AT776" s="73"/>
      <c r="AU776" s="73"/>
    </row>
    <row r="777" spans="34:47">
      <c r="AH777" s="73"/>
      <c r="AI777" s="73"/>
      <c r="AJ777" s="73"/>
      <c r="AK777" s="73"/>
      <c r="AL777" s="73"/>
      <c r="AM777" s="73"/>
      <c r="AN777" s="73"/>
      <c r="AO777" s="73"/>
      <c r="AP777" s="73"/>
      <c r="AQ777" s="73"/>
      <c r="AR777" s="73"/>
      <c r="AS777" s="73"/>
      <c r="AT777" s="73"/>
      <c r="AU777" s="73"/>
    </row>
    <row r="778" spans="34:47">
      <c r="AH778" s="73"/>
      <c r="AI778" s="73"/>
      <c r="AJ778" s="73"/>
      <c r="AK778" s="73"/>
      <c r="AL778" s="73"/>
      <c r="AM778" s="73"/>
      <c r="AN778" s="73"/>
      <c r="AO778" s="73"/>
      <c r="AP778" s="73"/>
      <c r="AQ778" s="73"/>
      <c r="AR778" s="73"/>
      <c r="AS778" s="73"/>
      <c r="AT778" s="73"/>
      <c r="AU778" s="73"/>
    </row>
    <row r="779" spans="34:47">
      <c r="AH779" s="73"/>
      <c r="AI779" s="73"/>
      <c r="AJ779" s="73"/>
      <c r="AK779" s="73"/>
      <c r="AL779" s="73"/>
      <c r="AM779" s="73"/>
      <c r="AN779" s="73"/>
      <c r="AO779" s="73"/>
      <c r="AP779" s="73"/>
      <c r="AQ779" s="73"/>
      <c r="AR779" s="73"/>
      <c r="AS779" s="73"/>
      <c r="AT779" s="73"/>
      <c r="AU779" s="73"/>
    </row>
    <row r="780" spans="34:47">
      <c r="AH780" s="73"/>
      <c r="AI780" s="73"/>
      <c r="AJ780" s="73"/>
      <c r="AK780" s="73"/>
      <c r="AL780" s="73"/>
      <c r="AM780" s="73"/>
      <c r="AN780" s="73"/>
      <c r="AO780" s="73"/>
      <c r="AP780" s="73"/>
      <c r="AQ780" s="73"/>
      <c r="AR780" s="73"/>
      <c r="AS780" s="73"/>
      <c r="AT780" s="73"/>
      <c r="AU780" s="73"/>
    </row>
    <row r="781" spans="34:47"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3"/>
      <c r="AS781" s="73"/>
      <c r="AT781" s="73"/>
      <c r="AU781" s="73"/>
    </row>
    <row r="782" spans="34:47">
      <c r="AH782" s="73"/>
      <c r="AI782" s="73"/>
      <c r="AJ782" s="73"/>
      <c r="AK782" s="73"/>
      <c r="AL782" s="73"/>
      <c r="AM782" s="73"/>
      <c r="AN782" s="73"/>
      <c r="AO782" s="73"/>
      <c r="AP782" s="73"/>
      <c r="AQ782" s="73"/>
      <c r="AR782" s="73"/>
      <c r="AS782" s="73"/>
      <c r="AT782" s="73"/>
      <c r="AU782" s="73"/>
    </row>
    <row r="783" spans="34:47">
      <c r="AH783" s="73"/>
      <c r="AI783" s="73"/>
      <c r="AJ783" s="73"/>
      <c r="AK783" s="73"/>
      <c r="AL783" s="73"/>
      <c r="AM783" s="73"/>
      <c r="AN783" s="73"/>
      <c r="AO783" s="73"/>
      <c r="AP783" s="73"/>
      <c r="AQ783" s="73"/>
      <c r="AR783" s="73"/>
      <c r="AS783" s="73"/>
      <c r="AT783" s="73"/>
      <c r="AU783" s="73"/>
    </row>
    <row r="784" spans="34:47">
      <c r="AH784" s="73"/>
      <c r="AI784" s="73"/>
      <c r="AJ784" s="73"/>
      <c r="AK784" s="73"/>
      <c r="AL784" s="73"/>
      <c r="AM784" s="73"/>
      <c r="AN784" s="73"/>
      <c r="AO784" s="73"/>
      <c r="AP784" s="73"/>
      <c r="AQ784" s="73"/>
      <c r="AR784" s="73"/>
      <c r="AS784" s="73"/>
      <c r="AT784" s="73"/>
      <c r="AU784" s="73"/>
    </row>
    <row r="785" spans="34:47">
      <c r="AH785" s="73"/>
      <c r="AI785" s="73"/>
      <c r="AJ785" s="73"/>
      <c r="AK785" s="73"/>
      <c r="AL785" s="73"/>
      <c r="AM785" s="73"/>
      <c r="AN785" s="73"/>
      <c r="AO785" s="73"/>
      <c r="AP785" s="73"/>
      <c r="AQ785" s="73"/>
      <c r="AR785" s="73"/>
      <c r="AS785" s="73"/>
      <c r="AT785" s="73"/>
      <c r="AU785" s="73"/>
    </row>
    <row r="786" spans="34:47">
      <c r="AH786" s="73"/>
      <c r="AI786" s="73"/>
      <c r="AJ786" s="73"/>
      <c r="AK786" s="73"/>
      <c r="AL786" s="73"/>
      <c r="AM786" s="73"/>
      <c r="AN786" s="73"/>
      <c r="AO786" s="73"/>
      <c r="AP786" s="73"/>
      <c r="AQ786" s="73"/>
      <c r="AR786" s="73"/>
      <c r="AS786" s="73"/>
      <c r="AT786" s="73"/>
      <c r="AU786" s="73"/>
    </row>
    <row r="787" spans="34:47">
      <c r="AH787" s="73"/>
      <c r="AI787" s="73"/>
      <c r="AJ787" s="73"/>
      <c r="AK787" s="73"/>
      <c r="AL787" s="73"/>
      <c r="AM787" s="73"/>
      <c r="AN787" s="73"/>
      <c r="AO787" s="73"/>
      <c r="AP787" s="73"/>
      <c r="AQ787" s="73"/>
      <c r="AR787" s="73"/>
      <c r="AS787" s="73"/>
      <c r="AT787" s="73"/>
      <c r="AU787" s="73"/>
    </row>
    <row r="788" spans="34:47">
      <c r="AH788" s="73"/>
      <c r="AI788" s="73"/>
      <c r="AJ788" s="73"/>
      <c r="AK788" s="73"/>
      <c r="AL788" s="73"/>
      <c r="AM788" s="73"/>
      <c r="AN788" s="73"/>
      <c r="AO788" s="73"/>
      <c r="AP788" s="73"/>
      <c r="AQ788" s="73"/>
      <c r="AR788" s="73"/>
      <c r="AS788" s="73"/>
      <c r="AT788" s="73"/>
      <c r="AU788" s="73"/>
    </row>
    <row r="789" spans="34:47">
      <c r="AH789" s="73"/>
      <c r="AI789" s="73"/>
      <c r="AJ789" s="73"/>
      <c r="AK789" s="73"/>
      <c r="AL789" s="73"/>
      <c r="AM789" s="73"/>
      <c r="AN789" s="73"/>
      <c r="AO789" s="73"/>
      <c r="AP789" s="73"/>
      <c r="AQ789" s="73"/>
      <c r="AR789" s="73"/>
      <c r="AS789" s="73"/>
      <c r="AT789" s="73"/>
      <c r="AU789" s="73"/>
    </row>
    <row r="790" spans="34:47">
      <c r="AH790" s="73"/>
      <c r="AI790" s="73"/>
      <c r="AJ790" s="73"/>
      <c r="AK790" s="73"/>
      <c r="AL790" s="73"/>
      <c r="AM790" s="73"/>
      <c r="AN790" s="73"/>
      <c r="AO790" s="73"/>
      <c r="AP790" s="73"/>
      <c r="AQ790" s="73"/>
      <c r="AR790" s="73"/>
      <c r="AS790" s="73"/>
      <c r="AT790" s="73"/>
      <c r="AU790" s="73"/>
    </row>
    <row r="791" spans="34:47">
      <c r="AH791" s="73"/>
      <c r="AI791" s="73"/>
      <c r="AJ791" s="73"/>
      <c r="AK791" s="73"/>
      <c r="AL791" s="73"/>
      <c r="AM791" s="73"/>
      <c r="AN791" s="73"/>
      <c r="AO791" s="73"/>
      <c r="AP791" s="73"/>
      <c r="AQ791" s="73"/>
      <c r="AR791" s="73"/>
      <c r="AS791" s="73"/>
      <c r="AT791" s="73"/>
      <c r="AU791" s="73"/>
    </row>
    <row r="792" spans="34:47">
      <c r="AH792" s="73"/>
      <c r="AI792" s="73"/>
      <c r="AJ792" s="73"/>
      <c r="AK792" s="73"/>
      <c r="AL792" s="73"/>
      <c r="AM792" s="73"/>
      <c r="AN792" s="73"/>
      <c r="AO792" s="73"/>
      <c r="AP792" s="73"/>
      <c r="AQ792" s="73"/>
      <c r="AR792" s="73"/>
      <c r="AS792" s="73"/>
      <c r="AT792" s="73"/>
      <c r="AU792" s="73"/>
    </row>
    <row r="793" spans="34:47">
      <c r="AH793" s="73"/>
      <c r="AI793" s="73"/>
      <c r="AJ793" s="73"/>
      <c r="AK793" s="73"/>
      <c r="AL793" s="73"/>
      <c r="AM793" s="73"/>
      <c r="AN793" s="73"/>
      <c r="AO793" s="73"/>
      <c r="AP793" s="73"/>
      <c r="AQ793" s="73"/>
      <c r="AR793" s="73"/>
      <c r="AS793" s="73"/>
      <c r="AT793" s="73"/>
      <c r="AU793" s="73"/>
    </row>
    <row r="794" spans="34:47"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3"/>
      <c r="AS794" s="73"/>
      <c r="AT794" s="73"/>
      <c r="AU794" s="73"/>
    </row>
    <row r="795" spans="34:47">
      <c r="AH795" s="73"/>
      <c r="AI795" s="73"/>
      <c r="AJ795" s="73"/>
      <c r="AK795" s="73"/>
      <c r="AL795" s="73"/>
      <c r="AM795" s="73"/>
      <c r="AN795" s="73"/>
      <c r="AO795" s="73"/>
      <c r="AP795" s="73"/>
      <c r="AQ795" s="73"/>
      <c r="AR795" s="73"/>
      <c r="AS795" s="73"/>
      <c r="AT795" s="73"/>
      <c r="AU795" s="73"/>
    </row>
    <row r="796" spans="34:47">
      <c r="AH796" s="73"/>
      <c r="AI796" s="73"/>
      <c r="AJ796" s="73"/>
      <c r="AK796" s="73"/>
      <c r="AL796" s="73"/>
      <c r="AM796" s="73"/>
      <c r="AN796" s="73"/>
      <c r="AO796" s="73"/>
      <c r="AP796" s="73"/>
      <c r="AQ796" s="73"/>
      <c r="AR796" s="73"/>
      <c r="AS796" s="73"/>
      <c r="AT796" s="73"/>
      <c r="AU796" s="73"/>
    </row>
    <row r="797" spans="34:47">
      <c r="AH797" s="73"/>
      <c r="AI797" s="73"/>
      <c r="AJ797" s="73"/>
      <c r="AK797" s="73"/>
      <c r="AL797" s="73"/>
      <c r="AM797" s="73"/>
      <c r="AN797" s="73"/>
      <c r="AO797" s="73"/>
      <c r="AP797" s="73"/>
      <c r="AQ797" s="73"/>
      <c r="AR797" s="73"/>
      <c r="AS797" s="73"/>
      <c r="AT797" s="73"/>
      <c r="AU797" s="73"/>
    </row>
    <row r="798" spans="34:47">
      <c r="AH798" s="73"/>
      <c r="AI798" s="73"/>
      <c r="AJ798" s="73"/>
      <c r="AK798" s="73"/>
      <c r="AL798" s="73"/>
      <c r="AM798" s="73"/>
      <c r="AN798" s="73"/>
      <c r="AO798" s="73"/>
      <c r="AP798" s="73"/>
      <c r="AQ798" s="73"/>
      <c r="AR798" s="73"/>
      <c r="AS798" s="73"/>
      <c r="AT798" s="73"/>
      <c r="AU798" s="73"/>
    </row>
    <row r="799" spans="34:47">
      <c r="AH799" s="73"/>
      <c r="AI799" s="73"/>
      <c r="AJ799" s="73"/>
      <c r="AK799" s="73"/>
      <c r="AL799" s="73"/>
      <c r="AM799" s="73"/>
      <c r="AN799" s="73"/>
      <c r="AO799" s="73"/>
      <c r="AP799" s="73"/>
      <c r="AQ799" s="73"/>
      <c r="AR799" s="73"/>
      <c r="AS799" s="73"/>
      <c r="AT799" s="73"/>
      <c r="AU799" s="73"/>
    </row>
    <row r="800" spans="34:47">
      <c r="AH800" s="73"/>
      <c r="AI800" s="73"/>
      <c r="AJ800" s="73"/>
      <c r="AK800" s="73"/>
      <c r="AL800" s="73"/>
      <c r="AM800" s="73"/>
      <c r="AN800" s="73"/>
      <c r="AO800" s="73"/>
      <c r="AP800" s="73"/>
      <c r="AQ800" s="73"/>
      <c r="AR800" s="73"/>
      <c r="AS800" s="73"/>
      <c r="AT800" s="73"/>
      <c r="AU800" s="73"/>
    </row>
    <row r="801" spans="34:47"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3"/>
      <c r="AS801" s="73"/>
      <c r="AT801" s="73"/>
      <c r="AU801" s="73"/>
    </row>
    <row r="802" spans="34:47">
      <c r="AH802" s="73"/>
      <c r="AI802" s="73"/>
      <c r="AJ802" s="73"/>
      <c r="AK802" s="73"/>
      <c r="AL802" s="73"/>
      <c r="AM802" s="73"/>
      <c r="AN802" s="73"/>
      <c r="AO802" s="73"/>
      <c r="AP802" s="73"/>
      <c r="AQ802" s="73"/>
      <c r="AR802" s="73"/>
      <c r="AS802" s="73"/>
      <c r="AT802" s="73"/>
      <c r="AU802" s="73"/>
    </row>
    <row r="803" spans="34:47">
      <c r="AH803" s="73"/>
      <c r="AI803" s="73"/>
      <c r="AJ803" s="73"/>
      <c r="AK803" s="73"/>
      <c r="AL803" s="73"/>
      <c r="AM803" s="73"/>
      <c r="AN803" s="73"/>
      <c r="AO803" s="73"/>
      <c r="AP803" s="73"/>
      <c r="AQ803" s="73"/>
      <c r="AR803" s="73"/>
      <c r="AS803" s="73"/>
      <c r="AT803" s="73"/>
      <c r="AU803" s="73"/>
    </row>
    <row r="804" spans="34:47">
      <c r="AH804" s="73"/>
      <c r="AI804" s="73"/>
      <c r="AJ804" s="73"/>
      <c r="AK804" s="73"/>
      <c r="AL804" s="73"/>
      <c r="AM804" s="73"/>
      <c r="AN804" s="73"/>
      <c r="AO804" s="73"/>
      <c r="AP804" s="73"/>
      <c r="AQ804" s="73"/>
      <c r="AR804" s="73"/>
      <c r="AS804" s="73"/>
      <c r="AT804" s="73"/>
      <c r="AU804" s="73"/>
    </row>
    <row r="805" spans="34:47">
      <c r="AH805" s="73"/>
      <c r="AI805" s="73"/>
      <c r="AJ805" s="73"/>
      <c r="AK805" s="73"/>
      <c r="AL805" s="73"/>
      <c r="AM805" s="73"/>
      <c r="AN805" s="73"/>
      <c r="AO805" s="73"/>
      <c r="AP805" s="73"/>
      <c r="AQ805" s="73"/>
      <c r="AR805" s="73"/>
      <c r="AS805" s="73"/>
      <c r="AT805" s="73"/>
      <c r="AU805" s="73"/>
    </row>
    <row r="806" spans="34:47">
      <c r="AH806" s="73"/>
      <c r="AI806" s="73"/>
      <c r="AJ806" s="73"/>
      <c r="AK806" s="73"/>
      <c r="AL806" s="73"/>
      <c r="AM806" s="73"/>
      <c r="AN806" s="73"/>
      <c r="AO806" s="73"/>
      <c r="AP806" s="73"/>
      <c r="AQ806" s="73"/>
      <c r="AR806" s="73"/>
      <c r="AS806" s="73"/>
      <c r="AT806" s="73"/>
      <c r="AU806" s="73"/>
    </row>
    <row r="807" spans="34:47">
      <c r="AH807" s="73"/>
      <c r="AI807" s="73"/>
      <c r="AJ807" s="73"/>
      <c r="AK807" s="73"/>
      <c r="AL807" s="73"/>
      <c r="AM807" s="73"/>
      <c r="AN807" s="73"/>
      <c r="AO807" s="73"/>
      <c r="AP807" s="73"/>
      <c r="AQ807" s="73"/>
      <c r="AR807" s="73"/>
      <c r="AS807" s="73"/>
      <c r="AT807" s="73"/>
      <c r="AU807" s="73"/>
    </row>
    <row r="808" spans="34:47">
      <c r="AH808" s="73"/>
      <c r="AI808" s="73"/>
      <c r="AJ808" s="73"/>
      <c r="AK808" s="73"/>
      <c r="AL808" s="73"/>
      <c r="AM808" s="73"/>
      <c r="AN808" s="73"/>
      <c r="AO808" s="73"/>
      <c r="AP808" s="73"/>
      <c r="AQ808" s="73"/>
      <c r="AR808" s="73"/>
      <c r="AS808" s="73"/>
      <c r="AT808" s="73"/>
      <c r="AU808" s="73"/>
    </row>
    <row r="809" spans="34:47">
      <c r="AH809" s="73"/>
      <c r="AI809" s="73"/>
      <c r="AJ809" s="73"/>
      <c r="AK809" s="73"/>
      <c r="AL809" s="73"/>
      <c r="AM809" s="73"/>
      <c r="AN809" s="73"/>
      <c r="AO809" s="73"/>
      <c r="AP809" s="73"/>
      <c r="AQ809" s="73"/>
      <c r="AR809" s="73"/>
      <c r="AS809" s="73"/>
      <c r="AT809" s="73"/>
      <c r="AU809" s="73"/>
    </row>
    <row r="810" spans="34:47">
      <c r="AH810" s="73"/>
      <c r="AI810" s="73"/>
      <c r="AJ810" s="73"/>
      <c r="AK810" s="73"/>
      <c r="AL810" s="73"/>
      <c r="AM810" s="73"/>
      <c r="AN810" s="73"/>
      <c r="AO810" s="73"/>
      <c r="AP810" s="73"/>
      <c r="AQ810" s="73"/>
      <c r="AR810" s="73"/>
      <c r="AS810" s="73"/>
      <c r="AT810" s="73"/>
      <c r="AU810" s="73"/>
    </row>
    <row r="811" spans="34:47">
      <c r="AH811" s="73"/>
      <c r="AI811" s="73"/>
      <c r="AJ811" s="73"/>
      <c r="AK811" s="73"/>
      <c r="AL811" s="73"/>
      <c r="AM811" s="73"/>
      <c r="AN811" s="73"/>
      <c r="AO811" s="73"/>
      <c r="AP811" s="73"/>
      <c r="AQ811" s="73"/>
      <c r="AR811" s="73"/>
      <c r="AS811" s="73"/>
      <c r="AT811" s="73"/>
      <c r="AU811" s="73"/>
    </row>
    <row r="812" spans="34:47">
      <c r="AH812" s="73"/>
      <c r="AI812" s="73"/>
      <c r="AJ812" s="73"/>
      <c r="AK812" s="73"/>
      <c r="AL812" s="73"/>
      <c r="AM812" s="73"/>
      <c r="AN812" s="73"/>
      <c r="AO812" s="73"/>
      <c r="AP812" s="73"/>
      <c r="AQ812" s="73"/>
      <c r="AR812" s="73"/>
      <c r="AS812" s="73"/>
      <c r="AT812" s="73"/>
      <c r="AU812" s="73"/>
    </row>
    <row r="813" spans="34:47">
      <c r="AH813" s="73"/>
      <c r="AI813" s="73"/>
      <c r="AJ813" s="73"/>
      <c r="AK813" s="73"/>
      <c r="AL813" s="73"/>
      <c r="AM813" s="73"/>
      <c r="AN813" s="73"/>
      <c r="AO813" s="73"/>
      <c r="AP813" s="73"/>
      <c r="AQ813" s="73"/>
      <c r="AR813" s="73"/>
      <c r="AS813" s="73"/>
      <c r="AT813" s="73"/>
      <c r="AU813" s="73"/>
    </row>
    <row r="814" spans="34:47">
      <c r="AH814" s="73"/>
      <c r="AI814" s="73"/>
      <c r="AJ814" s="73"/>
      <c r="AK814" s="73"/>
      <c r="AL814" s="73"/>
      <c r="AM814" s="73"/>
      <c r="AN814" s="73"/>
      <c r="AO814" s="73"/>
      <c r="AP814" s="73"/>
      <c r="AQ814" s="73"/>
      <c r="AR814" s="73"/>
      <c r="AS814" s="73"/>
      <c r="AT814" s="73"/>
      <c r="AU814" s="73"/>
    </row>
    <row r="815" spans="34:47">
      <c r="AH815" s="73"/>
      <c r="AI815" s="73"/>
      <c r="AJ815" s="73"/>
      <c r="AK815" s="73"/>
      <c r="AL815" s="73"/>
      <c r="AM815" s="73"/>
      <c r="AN815" s="73"/>
      <c r="AO815" s="73"/>
      <c r="AP815" s="73"/>
      <c r="AQ815" s="73"/>
      <c r="AR815" s="73"/>
      <c r="AS815" s="73"/>
      <c r="AT815" s="73"/>
      <c r="AU815" s="73"/>
    </row>
    <row r="816" spans="34:47">
      <c r="AH816" s="73"/>
      <c r="AI816" s="73"/>
      <c r="AJ816" s="73"/>
      <c r="AK816" s="73"/>
      <c r="AL816" s="73"/>
      <c r="AM816" s="73"/>
      <c r="AN816" s="73"/>
      <c r="AO816" s="73"/>
      <c r="AP816" s="73"/>
      <c r="AQ816" s="73"/>
      <c r="AR816" s="73"/>
      <c r="AS816" s="73"/>
      <c r="AT816" s="73"/>
      <c r="AU816" s="73"/>
    </row>
    <row r="817" spans="34:47">
      <c r="AH817" s="73"/>
      <c r="AI817" s="73"/>
      <c r="AJ817" s="73"/>
      <c r="AK817" s="73"/>
      <c r="AL817" s="73"/>
      <c r="AM817" s="73"/>
      <c r="AN817" s="73"/>
      <c r="AO817" s="73"/>
      <c r="AP817" s="73"/>
      <c r="AQ817" s="73"/>
      <c r="AR817" s="73"/>
      <c r="AS817" s="73"/>
      <c r="AT817" s="73"/>
      <c r="AU817" s="73"/>
    </row>
    <row r="818" spans="34:47">
      <c r="AH818" s="73"/>
      <c r="AI818" s="73"/>
      <c r="AJ818" s="73"/>
      <c r="AK818" s="73"/>
      <c r="AL818" s="73"/>
      <c r="AM818" s="73"/>
      <c r="AN818" s="73"/>
      <c r="AO818" s="73"/>
      <c r="AP818" s="73"/>
      <c r="AQ818" s="73"/>
      <c r="AR818" s="73"/>
      <c r="AS818" s="73"/>
      <c r="AT818" s="73"/>
      <c r="AU818" s="73"/>
    </row>
    <row r="819" spans="34:47">
      <c r="AH819" s="73"/>
      <c r="AI819" s="73"/>
      <c r="AJ819" s="73"/>
      <c r="AK819" s="73"/>
      <c r="AL819" s="73"/>
      <c r="AM819" s="73"/>
      <c r="AN819" s="73"/>
      <c r="AO819" s="73"/>
      <c r="AP819" s="73"/>
      <c r="AQ819" s="73"/>
      <c r="AR819" s="73"/>
      <c r="AS819" s="73"/>
      <c r="AT819" s="73"/>
      <c r="AU819" s="73"/>
    </row>
    <row r="820" spans="34:47">
      <c r="AH820" s="73"/>
      <c r="AI820" s="73"/>
      <c r="AJ820" s="73"/>
      <c r="AK820" s="73"/>
      <c r="AL820" s="73"/>
      <c r="AM820" s="73"/>
      <c r="AN820" s="73"/>
      <c r="AO820" s="73"/>
      <c r="AP820" s="73"/>
      <c r="AQ820" s="73"/>
      <c r="AR820" s="73"/>
      <c r="AS820" s="73"/>
      <c r="AT820" s="73"/>
      <c r="AU820" s="73"/>
    </row>
    <row r="821" spans="34:47">
      <c r="AH821" s="73"/>
      <c r="AI821" s="73"/>
      <c r="AJ821" s="73"/>
      <c r="AK821" s="73"/>
      <c r="AL821" s="73"/>
      <c r="AM821" s="73"/>
      <c r="AN821" s="73"/>
      <c r="AO821" s="73"/>
      <c r="AP821" s="73"/>
      <c r="AQ821" s="73"/>
      <c r="AR821" s="73"/>
      <c r="AS821" s="73"/>
      <c r="AT821" s="73"/>
      <c r="AU821" s="73"/>
    </row>
    <row r="822" spans="34:47">
      <c r="AH822" s="73"/>
      <c r="AI822" s="73"/>
      <c r="AJ822" s="73"/>
      <c r="AK822" s="73"/>
      <c r="AL822" s="73"/>
      <c r="AM822" s="73"/>
      <c r="AN822" s="73"/>
      <c r="AO822" s="73"/>
      <c r="AP822" s="73"/>
      <c r="AQ822" s="73"/>
      <c r="AR822" s="73"/>
      <c r="AS822" s="73"/>
      <c r="AT822" s="73"/>
      <c r="AU822" s="73"/>
    </row>
    <row r="823" spans="34:47">
      <c r="AH823" s="73"/>
      <c r="AI823" s="73"/>
      <c r="AJ823" s="73"/>
      <c r="AK823" s="73"/>
      <c r="AL823" s="73"/>
      <c r="AM823" s="73"/>
      <c r="AN823" s="73"/>
      <c r="AO823" s="73"/>
      <c r="AP823" s="73"/>
      <c r="AQ823" s="73"/>
      <c r="AR823" s="73"/>
      <c r="AS823" s="73"/>
      <c r="AT823" s="73"/>
      <c r="AU823" s="73"/>
    </row>
    <row r="824" spans="34:47">
      <c r="AH824" s="73"/>
      <c r="AI824" s="73"/>
      <c r="AJ824" s="73"/>
      <c r="AK824" s="73"/>
      <c r="AL824" s="73"/>
      <c r="AM824" s="73"/>
      <c r="AN824" s="73"/>
      <c r="AO824" s="73"/>
      <c r="AP824" s="73"/>
      <c r="AQ824" s="73"/>
      <c r="AR824" s="73"/>
      <c r="AS824" s="73"/>
      <c r="AT824" s="73"/>
      <c r="AU824" s="73"/>
    </row>
    <row r="825" spans="34:47">
      <c r="AH825" s="73"/>
      <c r="AI825" s="73"/>
      <c r="AJ825" s="73"/>
      <c r="AK825" s="73"/>
      <c r="AL825" s="73"/>
      <c r="AM825" s="73"/>
      <c r="AN825" s="73"/>
      <c r="AO825" s="73"/>
      <c r="AP825" s="73"/>
      <c r="AQ825" s="73"/>
      <c r="AR825" s="73"/>
      <c r="AS825" s="73"/>
      <c r="AT825" s="73"/>
      <c r="AU825" s="73"/>
    </row>
    <row r="826" spans="34:47">
      <c r="AH826" s="73"/>
      <c r="AI826" s="73"/>
      <c r="AJ826" s="73"/>
      <c r="AK826" s="73"/>
      <c r="AL826" s="73"/>
      <c r="AM826" s="73"/>
      <c r="AN826" s="73"/>
      <c r="AO826" s="73"/>
      <c r="AP826" s="73"/>
      <c r="AQ826" s="73"/>
      <c r="AR826" s="73"/>
      <c r="AS826" s="73"/>
      <c r="AT826" s="73"/>
      <c r="AU826" s="73"/>
    </row>
    <row r="827" spans="34:47">
      <c r="AH827" s="73"/>
      <c r="AI827" s="73"/>
      <c r="AJ827" s="73"/>
      <c r="AK827" s="73"/>
      <c r="AL827" s="73"/>
      <c r="AM827" s="73"/>
      <c r="AN827" s="73"/>
      <c r="AO827" s="73"/>
      <c r="AP827" s="73"/>
      <c r="AQ827" s="73"/>
      <c r="AR827" s="73"/>
      <c r="AS827" s="73"/>
      <c r="AT827" s="73"/>
      <c r="AU827" s="73"/>
    </row>
    <row r="828" spans="34:47">
      <c r="AH828" s="73"/>
      <c r="AI828" s="73"/>
      <c r="AJ828" s="73"/>
      <c r="AK828" s="73"/>
      <c r="AL828" s="73"/>
      <c r="AM828" s="73"/>
      <c r="AN828" s="73"/>
      <c r="AO828" s="73"/>
      <c r="AP828" s="73"/>
      <c r="AQ828" s="73"/>
      <c r="AR828" s="73"/>
      <c r="AS828" s="73"/>
      <c r="AT828" s="73"/>
      <c r="AU828" s="73"/>
    </row>
    <row r="829" spans="34:47">
      <c r="AH829" s="73"/>
      <c r="AI829" s="73"/>
      <c r="AJ829" s="73"/>
      <c r="AK829" s="73"/>
      <c r="AL829" s="73"/>
      <c r="AM829" s="73"/>
      <c r="AN829" s="73"/>
      <c r="AO829" s="73"/>
      <c r="AP829" s="73"/>
      <c r="AQ829" s="73"/>
      <c r="AR829" s="73"/>
      <c r="AS829" s="73"/>
      <c r="AT829" s="73"/>
      <c r="AU829" s="73"/>
    </row>
    <row r="830" spans="34:47">
      <c r="AH830" s="73"/>
      <c r="AI830" s="73"/>
      <c r="AJ830" s="73"/>
      <c r="AK830" s="73"/>
      <c r="AL830" s="73"/>
      <c r="AM830" s="73"/>
      <c r="AN830" s="73"/>
      <c r="AO830" s="73"/>
      <c r="AP830" s="73"/>
      <c r="AQ830" s="73"/>
      <c r="AR830" s="73"/>
      <c r="AS830" s="73"/>
      <c r="AT830" s="73"/>
      <c r="AU830" s="73"/>
    </row>
    <row r="831" spans="34:47">
      <c r="AH831" s="73"/>
      <c r="AI831" s="73"/>
      <c r="AJ831" s="73"/>
      <c r="AK831" s="73"/>
      <c r="AL831" s="73"/>
      <c r="AM831" s="73"/>
      <c r="AN831" s="73"/>
      <c r="AO831" s="73"/>
      <c r="AP831" s="73"/>
      <c r="AQ831" s="73"/>
      <c r="AR831" s="73"/>
      <c r="AS831" s="73"/>
      <c r="AT831" s="73"/>
      <c r="AU831" s="73"/>
    </row>
    <row r="832" spans="34:47">
      <c r="AH832" s="73"/>
      <c r="AI832" s="73"/>
      <c r="AJ832" s="73"/>
      <c r="AK832" s="73"/>
      <c r="AL832" s="73"/>
      <c r="AM832" s="73"/>
      <c r="AN832" s="73"/>
      <c r="AO832" s="73"/>
      <c r="AP832" s="73"/>
      <c r="AQ832" s="73"/>
      <c r="AR832" s="73"/>
      <c r="AS832" s="73"/>
      <c r="AT832" s="73"/>
      <c r="AU832" s="73"/>
    </row>
    <row r="833" spans="34:47">
      <c r="AH833" s="73"/>
      <c r="AI833" s="73"/>
      <c r="AJ833" s="73"/>
      <c r="AK833" s="73"/>
      <c r="AL833" s="73"/>
      <c r="AM833" s="73"/>
      <c r="AN833" s="73"/>
      <c r="AO833" s="73"/>
      <c r="AP833" s="73"/>
      <c r="AQ833" s="73"/>
      <c r="AR833" s="73"/>
      <c r="AS833" s="73"/>
      <c r="AT833" s="73"/>
      <c r="AU833" s="73"/>
    </row>
    <row r="834" spans="34:47">
      <c r="AH834" s="73"/>
      <c r="AI834" s="73"/>
      <c r="AJ834" s="73"/>
      <c r="AK834" s="73"/>
      <c r="AL834" s="73"/>
      <c r="AM834" s="73"/>
      <c r="AN834" s="73"/>
      <c r="AO834" s="73"/>
      <c r="AP834" s="73"/>
      <c r="AQ834" s="73"/>
      <c r="AR834" s="73"/>
      <c r="AS834" s="73"/>
      <c r="AT834" s="73"/>
      <c r="AU834" s="73"/>
    </row>
    <row r="835" spans="34:47">
      <c r="AH835" s="73"/>
      <c r="AI835" s="73"/>
      <c r="AJ835" s="73"/>
      <c r="AK835" s="73"/>
      <c r="AL835" s="73"/>
      <c r="AM835" s="73"/>
      <c r="AN835" s="73"/>
      <c r="AO835" s="73"/>
      <c r="AP835" s="73"/>
      <c r="AQ835" s="73"/>
      <c r="AR835" s="73"/>
      <c r="AS835" s="73"/>
      <c r="AT835" s="73"/>
      <c r="AU835" s="73"/>
    </row>
    <row r="836" spans="34:47">
      <c r="AH836" s="73"/>
      <c r="AI836" s="73"/>
      <c r="AJ836" s="73"/>
      <c r="AK836" s="73"/>
      <c r="AL836" s="73"/>
      <c r="AM836" s="73"/>
      <c r="AN836" s="73"/>
      <c r="AO836" s="73"/>
      <c r="AP836" s="73"/>
      <c r="AQ836" s="73"/>
      <c r="AR836" s="73"/>
      <c r="AS836" s="73"/>
      <c r="AT836" s="73"/>
      <c r="AU836" s="73"/>
    </row>
    <row r="837" spans="34:47">
      <c r="AH837" s="73"/>
      <c r="AI837" s="73"/>
      <c r="AJ837" s="73"/>
      <c r="AK837" s="73"/>
      <c r="AL837" s="73"/>
      <c r="AM837" s="73"/>
      <c r="AN837" s="73"/>
      <c r="AO837" s="73"/>
      <c r="AP837" s="73"/>
      <c r="AQ837" s="73"/>
      <c r="AR837" s="73"/>
      <c r="AS837" s="73"/>
      <c r="AT837" s="73"/>
      <c r="AU837" s="73"/>
    </row>
    <row r="838" spans="34:47">
      <c r="AH838" s="73"/>
      <c r="AI838" s="73"/>
      <c r="AJ838" s="73"/>
      <c r="AK838" s="73"/>
      <c r="AL838" s="73"/>
      <c r="AM838" s="73"/>
      <c r="AN838" s="73"/>
      <c r="AO838" s="73"/>
      <c r="AP838" s="73"/>
      <c r="AQ838" s="73"/>
      <c r="AR838" s="73"/>
      <c r="AS838" s="73"/>
      <c r="AT838" s="73"/>
      <c r="AU838" s="73"/>
    </row>
    <row r="839" spans="34:47">
      <c r="AH839" s="73"/>
      <c r="AI839" s="73"/>
      <c r="AJ839" s="73"/>
      <c r="AK839" s="73"/>
      <c r="AL839" s="73"/>
      <c r="AM839" s="73"/>
      <c r="AN839" s="73"/>
      <c r="AO839" s="73"/>
      <c r="AP839" s="73"/>
      <c r="AQ839" s="73"/>
      <c r="AR839" s="73"/>
      <c r="AS839" s="73"/>
      <c r="AT839" s="73"/>
      <c r="AU839" s="73"/>
    </row>
    <row r="840" spans="34:47">
      <c r="AH840" s="73"/>
      <c r="AI840" s="73"/>
      <c r="AJ840" s="73"/>
      <c r="AK840" s="73"/>
      <c r="AL840" s="73"/>
      <c r="AM840" s="73"/>
      <c r="AN840" s="73"/>
      <c r="AO840" s="73"/>
      <c r="AP840" s="73"/>
      <c r="AQ840" s="73"/>
      <c r="AR840" s="73"/>
      <c r="AS840" s="73"/>
      <c r="AT840" s="73"/>
      <c r="AU840" s="73"/>
    </row>
    <row r="841" spans="34:47">
      <c r="AH841" s="73"/>
      <c r="AI841" s="73"/>
      <c r="AJ841" s="73"/>
      <c r="AK841" s="73"/>
      <c r="AL841" s="73"/>
      <c r="AM841" s="73"/>
      <c r="AN841" s="73"/>
      <c r="AO841" s="73"/>
      <c r="AP841" s="73"/>
      <c r="AQ841" s="73"/>
      <c r="AR841" s="73"/>
      <c r="AS841" s="73"/>
      <c r="AT841" s="73"/>
      <c r="AU841" s="73"/>
    </row>
    <row r="842" spans="34:47">
      <c r="AH842" s="73"/>
      <c r="AI842" s="73"/>
      <c r="AJ842" s="73"/>
      <c r="AK842" s="73"/>
      <c r="AL842" s="73"/>
      <c r="AM842" s="73"/>
      <c r="AN842" s="73"/>
      <c r="AO842" s="73"/>
      <c r="AP842" s="73"/>
      <c r="AQ842" s="73"/>
      <c r="AR842" s="73"/>
      <c r="AS842" s="73"/>
      <c r="AT842" s="73"/>
      <c r="AU842" s="73"/>
    </row>
    <row r="843" spans="34:47">
      <c r="AH843" s="73"/>
      <c r="AI843" s="73"/>
      <c r="AJ843" s="73"/>
      <c r="AK843" s="73"/>
      <c r="AL843" s="73"/>
      <c r="AM843" s="73"/>
      <c r="AN843" s="73"/>
      <c r="AO843" s="73"/>
      <c r="AP843" s="73"/>
      <c r="AQ843" s="73"/>
      <c r="AR843" s="73"/>
      <c r="AS843" s="73"/>
      <c r="AT843" s="73"/>
      <c r="AU843" s="73"/>
    </row>
    <row r="844" spans="34:47">
      <c r="AH844" s="73"/>
      <c r="AI844" s="73"/>
      <c r="AJ844" s="73"/>
      <c r="AK844" s="73"/>
      <c r="AL844" s="73"/>
      <c r="AM844" s="73"/>
      <c r="AN844" s="73"/>
      <c r="AO844" s="73"/>
      <c r="AP844" s="73"/>
      <c r="AQ844" s="73"/>
      <c r="AR844" s="73"/>
      <c r="AS844" s="73"/>
      <c r="AT844" s="73"/>
      <c r="AU844" s="73"/>
    </row>
    <row r="845" spans="34:47">
      <c r="AH845" s="73"/>
      <c r="AI845" s="73"/>
      <c r="AJ845" s="73"/>
      <c r="AK845" s="73"/>
      <c r="AL845" s="73"/>
      <c r="AM845" s="73"/>
      <c r="AN845" s="73"/>
      <c r="AO845" s="73"/>
      <c r="AP845" s="73"/>
      <c r="AQ845" s="73"/>
      <c r="AR845" s="73"/>
      <c r="AS845" s="73"/>
      <c r="AT845" s="73"/>
      <c r="AU845" s="73"/>
    </row>
    <row r="846" spans="34:47">
      <c r="AH846" s="73"/>
      <c r="AI846" s="73"/>
      <c r="AJ846" s="73"/>
      <c r="AK846" s="73"/>
      <c r="AL846" s="73"/>
      <c r="AM846" s="73"/>
      <c r="AN846" s="73"/>
      <c r="AO846" s="73"/>
      <c r="AP846" s="73"/>
      <c r="AQ846" s="73"/>
      <c r="AR846" s="73"/>
      <c r="AS846" s="73"/>
      <c r="AT846" s="73"/>
      <c r="AU846" s="73"/>
    </row>
    <row r="847" spans="34:47">
      <c r="AH847" s="73"/>
      <c r="AI847" s="73"/>
      <c r="AJ847" s="73"/>
      <c r="AK847" s="73"/>
      <c r="AL847" s="73"/>
      <c r="AM847" s="73"/>
      <c r="AN847" s="73"/>
      <c r="AO847" s="73"/>
      <c r="AP847" s="73"/>
      <c r="AQ847" s="73"/>
      <c r="AR847" s="73"/>
      <c r="AS847" s="73"/>
      <c r="AT847" s="73"/>
      <c r="AU847" s="73"/>
    </row>
    <row r="848" spans="34:47">
      <c r="AH848" s="73"/>
      <c r="AI848" s="73"/>
      <c r="AJ848" s="73"/>
      <c r="AK848" s="73"/>
      <c r="AL848" s="73"/>
      <c r="AM848" s="73"/>
      <c r="AN848" s="73"/>
      <c r="AO848" s="73"/>
      <c r="AP848" s="73"/>
      <c r="AQ848" s="73"/>
      <c r="AR848" s="73"/>
      <c r="AS848" s="73"/>
      <c r="AT848" s="73"/>
      <c r="AU848" s="73"/>
    </row>
    <row r="849" spans="34:47">
      <c r="AH849" s="73"/>
      <c r="AI849" s="73"/>
      <c r="AJ849" s="73"/>
      <c r="AK849" s="73"/>
      <c r="AL849" s="73"/>
      <c r="AM849" s="73"/>
      <c r="AN849" s="73"/>
      <c r="AO849" s="73"/>
      <c r="AP849" s="73"/>
      <c r="AQ849" s="73"/>
      <c r="AR849" s="73"/>
      <c r="AS849" s="73"/>
      <c r="AT849" s="73"/>
      <c r="AU849" s="73"/>
    </row>
    <row r="850" spans="34:47">
      <c r="AH850" s="73"/>
      <c r="AI850" s="73"/>
      <c r="AJ850" s="73"/>
      <c r="AK850" s="73"/>
      <c r="AL850" s="73"/>
      <c r="AM850" s="73"/>
      <c r="AN850" s="73"/>
      <c r="AO850" s="73"/>
      <c r="AP850" s="73"/>
      <c r="AQ850" s="73"/>
      <c r="AR850" s="73"/>
      <c r="AS850" s="73"/>
      <c r="AT850" s="73"/>
      <c r="AU850" s="73"/>
    </row>
    <row r="851" spans="34:47">
      <c r="AH851" s="73"/>
      <c r="AI851" s="73"/>
      <c r="AJ851" s="73"/>
      <c r="AK851" s="73"/>
      <c r="AL851" s="73"/>
      <c r="AM851" s="73"/>
      <c r="AN851" s="73"/>
      <c r="AO851" s="73"/>
      <c r="AP851" s="73"/>
      <c r="AQ851" s="73"/>
      <c r="AR851" s="73"/>
      <c r="AS851" s="73"/>
      <c r="AT851" s="73"/>
      <c r="AU851" s="73"/>
    </row>
    <row r="852" spans="34:47">
      <c r="AH852" s="73"/>
      <c r="AI852" s="73"/>
      <c r="AJ852" s="73"/>
      <c r="AK852" s="73"/>
      <c r="AL852" s="73"/>
      <c r="AM852" s="73"/>
      <c r="AN852" s="73"/>
      <c r="AO852" s="73"/>
      <c r="AP852" s="73"/>
      <c r="AQ852" s="73"/>
      <c r="AR852" s="73"/>
      <c r="AS852" s="73"/>
      <c r="AT852" s="73"/>
      <c r="AU852" s="73"/>
    </row>
    <row r="853" spans="34:47">
      <c r="AH853" s="73"/>
      <c r="AI853" s="73"/>
      <c r="AJ853" s="73"/>
      <c r="AK853" s="73"/>
      <c r="AL853" s="73"/>
      <c r="AM853" s="73"/>
      <c r="AN853" s="73"/>
      <c r="AO853" s="73"/>
      <c r="AP853" s="73"/>
      <c r="AQ853" s="73"/>
      <c r="AR853" s="73"/>
      <c r="AS853" s="73"/>
      <c r="AT853" s="73"/>
      <c r="AU853" s="73"/>
    </row>
    <row r="854" spans="34:47">
      <c r="AH854" s="73"/>
      <c r="AI854" s="73"/>
      <c r="AJ854" s="73"/>
      <c r="AK854" s="73"/>
      <c r="AL854" s="73"/>
      <c r="AM854" s="73"/>
      <c r="AN854" s="73"/>
      <c r="AO854" s="73"/>
      <c r="AP854" s="73"/>
      <c r="AQ854" s="73"/>
      <c r="AR854" s="73"/>
      <c r="AS854" s="73"/>
      <c r="AT854" s="73"/>
      <c r="AU854" s="73"/>
    </row>
    <row r="855" spans="34:47">
      <c r="AH855" s="73"/>
      <c r="AI855" s="73"/>
      <c r="AJ855" s="73"/>
      <c r="AK855" s="73"/>
      <c r="AL855" s="73"/>
      <c r="AM855" s="73"/>
      <c r="AN855" s="73"/>
      <c r="AO855" s="73"/>
      <c r="AP855" s="73"/>
      <c r="AQ855" s="73"/>
      <c r="AR855" s="73"/>
      <c r="AS855" s="73"/>
      <c r="AT855" s="73"/>
      <c r="AU855" s="73"/>
    </row>
    <row r="856" spans="34:47">
      <c r="AH856" s="73"/>
      <c r="AI856" s="73"/>
      <c r="AJ856" s="73"/>
      <c r="AK856" s="73"/>
      <c r="AL856" s="73"/>
      <c r="AM856" s="73"/>
      <c r="AN856" s="73"/>
      <c r="AO856" s="73"/>
      <c r="AP856" s="73"/>
      <c r="AQ856" s="73"/>
      <c r="AR856" s="73"/>
      <c r="AS856" s="73"/>
      <c r="AT856" s="73"/>
      <c r="AU856" s="73"/>
    </row>
    <row r="857" spans="34:47">
      <c r="AH857" s="73"/>
      <c r="AI857" s="73"/>
      <c r="AJ857" s="73"/>
      <c r="AK857" s="73"/>
      <c r="AL857" s="73"/>
      <c r="AM857" s="73"/>
      <c r="AN857" s="73"/>
      <c r="AO857" s="73"/>
      <c r="AP857" s="73"/>
      <c r="AQ857" s="73"/>
      <c r="AR857" s="73"/>
      <c r="AS857" s="73"/>
      <c r="AT857" s="73"/>
      <c r="AU857" s="73"/>
    </row>
    <row r="858" spans="34:47">
      <c r="AH858" s="73"/>
      <c r="AI858" s="73"/>
      <c r="AJ858" s="73"/>
      <c r="AK858" s="73"/>
      <c r="AL858" s="73"/>
      <c r="AM858" s="73"/>
      <c r="AN858" s="73"/>
      <c r="AO858" s="73"/>
      <c r="AP858" s="73"/>
      <c r="AQ858" s="73"/>
      <c r="AR858" s="73"/>
      <c r="AS858" s="73"/>
      <c r="AT858" s="73"/>
      <c r="AU858" s="73"/>
    </row>
    <row r="859" spans="34:47">
      <c r="AH859" s="73"/>
      <c r="AI859" s="73"/>
      <c r="AJ859" s="73"/>
      <c r="AK859" s="73"/>
      <c r="AL859" s="73"/>
      <c r="AM859" s="73"/>
      <c r="AN859" s="73"/>
      <c r="AO859" s="73"/>
      <c r="AP859" s="73"/>
      <c r="AQ859" s="73"/>
      <c r="AR859" s="73"/>
      <c r="AS859" s="73"/>
      <c r="AT859" s="73"/>
      <c r="AU859" s="73"/>
    </row>
    <row r="860" spans="34:47">
      <c r="AH860" s="73"/>
      <c r="AI860" s="73"/>
      <c r="AJ860" s="73"/>
      <c r="AK860" s="73"/>
      <c r="AL860" s="73"/>
      <c r="AM860" s="73"/>
      <c r="AN860" s="73"/>
      <c r="AO860" s="73"/>
      <c r="AP860" s="73"/>
      <c r="AQ860" s="73"/>
      <c r="AR860" s="73"/>
      <c r="AS860" s="73"/>
      <c r="AT860" s="73"/>
      <c r="AU860" s="73"/>
    </row>
    <row r="861" spans="34:47">
      <c r="AH861" s="73"/>
      <c r="AI861" s="73"/>
      <c r="AJ861" s="73"/>
      <c r="AK861" s="73"/>
      <c r="AL861" s="73"/>
      <c r="AM861" s="73"/>
      <c r="AN861" s="73"/>
      <c r="AO861" s="73"/>
      <c r="AP861" s="73"/>
      <c r="AQ861" s="73"/>
      <c r="AR861" s="73"/>
      <c r="AS861" s="73"/>
      <c r="AT861" s="73"/>
      <c r="AU861" s="73"/>
    </row>
    <row r="862" spans="34:47">
      <c r="AH862" s="73"/>
      <c r="AI862" s="73"/>
      <c r="AJ862" s="73"/>
      <c r="AK862" s="73"/>
      <c r="AL862" s="73"/>
      <c r="AM862" s="73"/>
      <c r="AN862" s="73"/>
      <c r="AO862" s="73"/>
      <c r="AP862" s="73"/>
      <c r="AQ862" s="73"/>
      <c r="AR862" s="73"/>
      <c r="AS862" s="73"/>
      <c r="AT862" s="73"/>
      <c r="AU862" s="73"/>
    </row>
    <row r="863" spans="34:47">
      <c r="AH863" s="73"/>
      <c r="AI863" s="73"/>
      <c r="AJ863" s="73"/>
      <c r="AK863" s="73"/>
      <c r="AL863" s="73"/>
      <c r="AM863" s="73"/>
      <c r="AN863" s="73"/>
      <c r="AO863" s="73"/>
      <c r="AP863" s="73"/>
      <c r="AQ863" s="73"/>
      <c r="AR863" s="73"/>
      <c r="AS863" s="73"/>
      <c r="AT863" s="73"/>
      <c r="AU863" s="73"/>
    </row>
    <row r="864" spans="34:47">
      <c r="AH864" s="73"/>
      <c r="AI864" s="73"/>
      <c r="AJ864" s="73"/>
      <c r="AK864" s="73"/>
      <c r="AL864" s="73"/>
      <c r="AM864" s="73"/>
      <c r="AN864" s="73"/>
      <c r="AO864" s="73"/>
      <c r="AP864" s="73"/>
      <c r="AQ864" s="73"/>
      <c r="AR864" s="73"/>
      <c r="AS864" s="73"/>
      <c r="AT864" s="73"/>
      <c r="AU864" s="73"/>
    </row>
    <row r="865" spans="34:47">
      <c r="AH865" s="73"/>
      <c r="AI865" s="73"/>
      <c r="AJ865" s="73"/>
      <c r="AK865" s="73"/>
      <c r="AL865" s="73"/>
      <c r="AM865" s="73"/>
      <c r="AN865" s="73"/>
      <c r="AO865" s="73"/>
      <c r="AP865" s="73"/>
      <c r="AQ865" s="73"/>
      <c r="AR865" s="73"/>
      <c r="AS865" s="73"/>
      <c r="AT865" s="73"/>
      <c r="AU865" s="73"/>
    </row>
    <row r="866" spans="34:47">
      <c r="AH866" s="73"/>
      <c r="AI866" s="73"/>
      <c r="AJ866" s="73"/>
      <c r="AK866" s="73"/>
      <c r="AL866" s="73"/>
      <c r="AM866" s="73"/>
      <c r="AN866" s="73"/>
      <c r="AO866" s="73"/>
      <c r="AP866" s="73"/>
      <c r="AQ866" s="73"/>
      <c r="AR866" s="73"/>
      <c r="AS866" s="73"/>
      <c r="AT866" s="73"/>
      <c r="AU866" s="73"/>
    </row>
    <row r="867" spans="34:47">
      <c r="AH867" s="73"/>
      <c r="AI867" s="73"/>
      <c r="AJ867" s="73"/>
      <c r="AK867" s="73"/>
      <c r="AL867" s="73"/>
      <c r="AM867" s="73"/>
      <c r="AN867" s="73"/>
      <c r="AO867" s="73"/>
      <c r="AP867" s="73"/>
      <c r="AQ867" s="73"/>
      <c r="AR867" s="73"/>
      <c r="AS867" s="73"/>
      <c r="AT867" s="73"/>
      <c r="AU867" s="73"/>
    </row>
    <row r="868" spans="34:47">
      <c r="AH868" s="73"/>
      <c r="AI868" s="73"/>
      <c r="AJ868" s="73"/>
      <c r="AK868" s="73"/>
      <c r="AL868" s="73"/>
      <c r="AM868" s="73"/>
      <c r="AN868" s="73"/>
      <c r="AO868" s="73"/>
      <c r="AP868" s="73"/>
      <c r="AQ868" s="73"/>
      <c r="AR868" s="73"/>
      <c r="AS868" s="73"/>
      <c r="AT868" s="73"/>
      <c r="AU868" s="73"/>
    </row>
    <row r="869" spans="34:47">
      <c r="AH869" s="73"/>
      <c r="AI869" s="73"/>
      <c r="AJ869" s="73"/>
      <c r="AK869" s="73"/>
      <c r="AL869" s="73"/>
      <c r="AM869" s="73"/>
      <c r="AN869" s="73"/>
      <c r="AO869" s="73"/>
      <c r="AP869" s="73"/>
      <c r="AQ869" s="73"/>
      <c r="AR869" s="73"/>
      <c r="AS869" s="73"/>
      <c r="AT869" s="73"/>
      <c r="AU869" s="73"/>
    </row>
    <row r="870" spans="34:47">
      <c r="AH870" s="73"/>
      <c r="AI870" s="73"/>
      <c r="AJ870" s="73"/>
      <c r="AK870" s="73"/>
      <c r="AL870" s="73"/>
      <c r="AM870" s="73"/>
      <c r="AN870" s="73"/>
      <c r="AO870" s="73"/>
      <c r="AP870" s="73"/>
      <c r="AQ870" s="73"/>
      <c r="AR870" s="73"/>
      <c r="AS870" s="73"/>
      <c r="AT870" s="73"/>
      <c r="AU870" s="73"/>
    </row>
    <row r="871" spans="34:47">
      <c r="AH871" s="73"/>
      <c r="AI871" s="73"/>
      <c r="AJ871" s="73"/>
      <c r="AK871" s="73"/>
      <c r="AL871" s="73"/>
      <c r="AM871" s="73"/>
      <c r="AN871" s="73"/>
      <c r="AO871" s="73"/>
      <c r="AP871" s="73"/>
      <c r="AQ871" s="73"/>
      <c r="AR871" s="73"/>
      <c r="AS871" s="73"/>
      <c r="AT871" s="73"/>
      <c r="AU871" s="73"/>
    </row>
    <row r="872" spans="34:47">
      <c r="AH872" s="73"/>
      <c r="AI872" s="73"/>
      <c r="AJ872" s="73"/>
      <c r="AK872" s="73"/>
      <c r="AL872" s="73"/>
      <c r="AM872" s="73"/>
      <c r="AN872" s="73"/>
      <c r="AO872" s="73"/>
      <c r="AP872" s="73"/>
      <c r="AQ872" s="73"/>
      <c r="AR872" s="73"/>
      <c r="AS872" s="73"/>
      <c r="AT872" s="73"/>
      <c r="AU872" s="73"/>
    </row>
    <row r="873" spans="34:47">
      <c r="AH873" s="73"/>
      <c r="AI873" s="73"/>
      <c r="AJ873" s="73"/>
      <c r="AK873" s="73"/>
      <c r="AL873" s="73"/>
      <c r="AM873" s="73"/>
      <c r="AN873" s="73"/>
      <c r="AO873" s="73"/>
      <c r="AP873" s="73"/>
      <c r="AQ873" s="73"/>
      <c r="AR873" s="73"/>
      <c r="AS873" s="73"/>
      <c r="AT873" s="73"/>
      <c r="AU873" s="73"/>
    </row>
    <row r="874" spans="34:47">
      <c r="AH874" s="73"/>
      <c r="AI874" s="73"/>
      <c r="AJ874" s="73"/>
      <c r="AK874" s="73"/>
      <c r="AL874" s="73"/>
      <c r="AM874" s="73"/>
      <c r="AN874" s="73"/>
      <c r="AO874" s="73"/>
      <c r="AP874" s="73"/>
      <c r="AQ874" s="73"/>
      <c r="AR874" s="73"/>
      <c r="AS874" s="73"/>
      <c r="AT874" s="73"/>
      <c r="AU874" s="73"/>
    </row>
    <row r="875" spans="34:47">
      <c r="AH875" s="73"/>
      <c r="AI875" s="73"/>
      <c r="AJ875" s="73"/>
      <c r="AK875" s="73"/>
      <c r="AL875" s="73"/>
      <c r="AM875" s="73"/>
      <c r="AN875" s="73"/>
      <c r="AO875" s="73"/>
      <c r="AP875" s="73"/>
      <c r="AQ875" s="73"/>
      <c r="AR875" s="73"/>
      <c r="AS875" s="73"/>
      <c r="AT875" s="73"/>
      <c r="AU875" s="73"/>
    </row>
    <row r="876" spans="34:47">
      <c r="AH876" s="73"/>
      <c r="AI876" s="73"/>
      <c r="AJ876" s="73"/>
      <c r="AK876" s="73"/>
      <c r="AL876" s="73"/>
      <c r="AM876" s="73"/>
      <c r="AN876" s="73"/>
      <c r="AO876" s="73"/>
      <c r="AP876" s="73"/>
      <c r="AQ876" s="73"/>
      <c r="AR876" s="73"/>
      <c r="AS876" s="73"/>
      <c r="AT876" s="73"/>
      <c r="AU876" s="73"/>
    </row>
    <row r="877" spans="34:47">
      <c r="AH877" s="73"/>
      <c r="AI877" s="73"/>
      <c r="AJ877" s="73"/>
      <c r="AK877" s="73"/>
      <c r="AL877" s="73"/>
      <c r="AM877" s="73"/>
      <c r="AN877" s="73"/>
      <c r="AO877" s="73"/>
      <c r="AP877" s="73"/>
      <c r="AQ877" s="73"/>
      <c r="AR877" s="73"/>
      <c r="AS877" s="73"/>
      <c r="AT877" s="73"/>
      <c r="AU877" s="73"/>
    </row>
    <row r="878" spans="34:47">
      <c r="AH878" s="73"/>
      <c r="AI878" s="73"/>
      <c r="AJ878" s="73"/>
      <c r="AK878" s="73"/>
      <c r="AL878" s="73"/>
      <c r="AM878" s="73"/>
      <c r="AN878" s="73"/>
      <c r="AO878" s="73"/>
      <c r="AP878" s="73"/>
      <c r="AQ878" s="73"/>
      <c r="AR878" s="73"/>
      <c r="AS878" s="73"/>
      <c r="AT878" s="73"/>
      <c r="AU878" s="73"/>
    </row>
    <row r="879" spans="34:47">
      <c r="AH879" s="73"/>
      <c r="AI879" s="73"/>
      <c r="AJ879" s="73"/>
      <c r="AK879" s="73"/>
      <c r="AL879" s="73"/>
      <c r="AM879" s="73"/>
      <c r="AN879" s="73"/>
      <c r="AO879" s="73"/>
      <c r="AP879" s="73"/>
      <c r="AQ879" s="73"/>
      <c r="AR879" s="73"/>
      <c r="AS879" s="73"/>
      <c r="AT879" s="73"/>
      <c r="AU879" s="73"/>
    </row>
    <row r="880" spans="34:47">
      <c r="AH880" s="73"/>
      <c r="AI880" s="73"/>
      <c r="AJ880" s="73"/>
      <c r="AK880" s="73"/>
      <c r="AL880" s="73"/>
      <c r="AM880" s="73"/>
      <c r="AN880" s="73"/>
      <c r="AO880" s="73"/>
      <c r="AP880" s="73"/>
      <c r="AQ880" s="73"/>
      <c r="AR880" s="73"/>
      <c r="AS880" s="73"/>
      <c r="AT880" s="73"/>
      <c r="AU880" s="73"/>
    </row>
    <row r="881" spans="34:47">
      <c r="AH881" s="73"/>
      <c r="AI881" s="73"/>
      <c r="AJ881" s="73"/>
      <c r="AK881" s="73"/>
      <c r="AL881" s="73"/>
      <c r="AM881" s="73"/>
      <c r="AN881" s="73"/>
      <c r="AO881" s="73"/>
      <c r="AP881" s="73"/>
      <c r="AQ881" s="73"/>
      <c r="AR881" s="73"/>
      <c r="AS881" s="73"/>
      <c r="AT881" s="73"/>
      <c r="AU881" s="73"/>
    </row>
    <row r="882" spans="34:47">
      <c r="AH882" s="73"/>
      <c r="AI882" s="73"/>
      <c r="AJ882" s="73"/>
      <c r="AK882" s="73"/>
      <c r="AL882" s="73"/>
      <c r="AM882" s="73"/>
      <c r="AN882" s="73"/>
      <c r="AO882" s="73"/>
      <c r="AP882" s="73"/>
      <c r="AQ882" s="73"/>
      <c r="AR882" s="73"/>
      <c r="AS882" s="73"/>
      <c r="AT882" s="73"/>
      <c r="AU882" s="73"/>
    </row>
    <row r="883" spans="34:47">
      <c r="AH883" s="73"/>
      <c r="AI883" s="73"/>
      <c r="AJ883" s="73"/>
      <c r="AK883" s="73"/>
      <c r="AL883" s="73"/>
      <c r="AM883" s="73"/>
      <c r="AN883" s="73"/>
      <c r="AO883" s="73"/>
      <c r="AP883" s="73"/>
      <c r="AQ883" s="73"/>
      <c r="AR883" s="73"/>
      <c r="AS883" s="73"/>
      <c r="AT883" s="73"/>
      <c r="AU883" s="73"/>
    </row>
    <row r="884" spans="34:47">
      <c r="AH884" s="73"/>
      <c r="AI884" s="73"/>
      <c r="AJ884" s="73"/>
      <c r="AK884" s="73"/>
      <c r="AL884" s="73"/>
      <c r="AM884" s="73"/>
      <c r="AN884" s="73"/>
      <c r="AO884" s="73"/>
      <c r="AP884" s="73"/>
      <c r="AQ884" s="73"/>
      <c r="AR884" s="73"/>
      <c r="AS884" s="73"/>
      <c r="AT884" s="73"/>
      <c r="AU884" s="73"/>
    </row>
    <row r="885" spans="34:47">
      <c r="AH885" s="73"/>
      <c r="AI885" s="73"/>
      <c r="AJ885" s="73"/>
      <c r="AK885" s="73"/>
      <c r="AL885" s="73"/>
      <c r="AM885" s="73"/>
      <c r="AN885" s="73"/>
      <c r="AO885" s="73"/>
      <c r="AP885" s="73"/>
      <c r="AQ885" s="73"/>
      <c r="AR885" s="73"/>
      <c r="AS885" s="73"/>
      <c r="AT885" s="73"/>
      <c r="AU885" s="73"/>
    </row>
    <row r="886" spans="34:47">
      <c r="AH886" s="73"/>
      <c r="AI886" s="73"/>
      <c r="AJ886" s="73"/>
      <c r="AK886" s="73"/>
      <c r="AL886" s="73"/>
      <c r="AM886" s="73"/>
      <c r="AN886" s="73"/>
      <c r="AO886" s="73"/>
      <c r="AP886" s="73"/>
      <c r="AQ886" s="73"/>
      <c r="AR886" s="73"/>
      <c r="AS886" s="73"/>
      <c r="AT886" s="73"/>
      <c r="AU886" s="73"/>
    </row>
    <row r="887" spans="34:47">
      <c r="AH887" s="73"/>
      <c r="AI887" s="73"/>
      <c r="AJ887" s="73"/>
      <c r="AK887" s="73"/>
      <c r="AL887" s="73"/>
      <c r="AM887" s="73"/>
      <c r="AN887" s="73"/>
      <c r="AO887" s="73"/>
      <c r="AP887" s="73"/>
      <c r="AQ887" s="73"/>
      <c r="AR887" s="73"/>
      <c r="AS887" s="73"/>
      <c r="AT887" s="73"/>
      <c r="AU887" s="73"/>
    </row>
    <row r="888" spans="34:47">
      <c r="AH888" s="73"/>
      <c r="AI888" s="73"/>
      <c r="AJ888" s="73"/>
      <c r="AK888" s="73"/>
      <c r="AL888" s="73"/>
      <c r="AM888" s="73"/>
      <c r="AN888" s="73"/>
      <c r="AO888" s="73"/>
      <c r="AP888" s="73"/>
      <c r="AQ888" s="73"/>
      <c r="AR888" s="73"/>
      <c r="AS888" s="73"/>
      <c r="AT888" s="73"/>
      <c r="AU888" s="73"/>
    </row>
    <row r="889" spans="34:47">
      <c r="AH889" s="73"/>
      <c r="AI889" s="73"/>
      <c r="AJ889" s="73"/>
      <c r="AK889" s="73"/>
      <c r="AL889" s="73"/>
      <c r="AM889" s="73"/>
      <c r="AN889" s="73"/>
      <c r="AO889" s="73"/>
      <c r="AP889" s="73"/>
      <c r="AQ889" s="73"/>
      <c r="AR889" s="73"/>
      <c r="AS889" s="73"/>
      <c r="AT889" s="73"/>
      <c r="AU889" s="73"/>
    </row>
    <row r="890" spans="34:47">
      <c r="AH890" s="73"/>
      <c r="AI890" s="73"/>
      <c r="AJ890" s="73"/>
      <c r="AK890" s="73"/>
      <c r="AL890" s="73"/>
      <c r="AM890" s="73"/>
      <c r="AN890" s="73"/>
      <c r="AO890" s="73"/>
      <c r="AP890" s="73"/>
      <c r="AQ890" s="73"/>
      <c r="AR890" s="73"/>
      <c r="AS890" s="73"/>
      <c r="AT890" s="73"/>
      <c r="AU890" s="73"/>
    </row>
    <row r="891" spans="34:47">
      <c r="AH891" s="73"/>
      <c r="AI891" s="73"/>
      <c r="AJ891" s="73"/>
      <c r="AK891" s="73"/>
      <c r="AL891" s="73"/>
      <c r="AM891" s="73"/>
      <c r="AN891" s="73"/>
      <c r="AO891" s="73"/>
      <c r="AP891" s="73"/>
      <c r="AQ891" s="73"/>
      <c r="AR891" s="73"/>
      <c r="AS891" s="73"/>
      <c r="AT891" s="73"/>
      <c r="AU891" s="73"/>
    </row>
    <row r="892" spans="34:47">
      <c r="AH892" s="73"/>
      <c r="AI892" s="73"/>
      <c r="AJ892" s="73"/>
      <c r="AK892" s="73"/>
      <c r="AL892" s="73"/>
      <c r="AM892" s="73"/>
      <c r="AN892" s="73"/>
      <c r="AO892" s="73"/>
      <c r="AP892" s="73"/>
      <c r="AQ892" s="73"/>
      <c r="AR892" s="73"/>
      <c r="AS892" s="73"/>
      <c r="AT892" s="73"/>
      <c r="AU892" s="73"/>
    </row>
    <row r="893" spans="34:47">
      <c r="AH893" s="73"/>
      <c r="AI893" s="73"/>
      <c r="AJ893" s="73"/>
      <c r="AK893" s="73"/>
      <c r="AL893" s="73"/>
      <c r="AM893" s="73"/>
      <c r="AN893" s="73"/>
      <c r="AO893" s="73"/>
      <c r="AP893" s="73"/>
      <c r="AQ893" s="73"/>
      <c r="AR893" s="73"/>
      <c r="AS893" s="73"/>
      <c r="AT893" s="73"/>
      <c r="AU893" s="73"/>
    </row>
    <row r="894" spans="34:47">
      <c r="AH894" s="73"/>
      <c r="AI894" s="73"/>
      <c r="AJ894" s="73"/>
      <c r="AK894" s="73"/>
      <c r="AL894" s="73"/>
      <c r="AM894" s="73"/>
      <c r="AN894" s="73"/>
      <c r="AO894" s="73"/>
      <c r="AP894" s="73"/>
      <c r="AQ894" s="73"/>
      <c r="AR894" s="73"/>
      <c r="AS894" s="73"/>
      <c r="AT894" s="73"/>
      <c r="AU894" s="73"/>
    </row>
    <row r="895" spans="34:47">
      <c r="AH895" s="73"/>
      <c r="AI895" s="73"/>
      <c r="AJ895" s="73"/>
      <c r="AK895" s="73"/>
      <c r="AL895" s="73"/>
      <c r="AM895" s="73"/>
      <c r="AN895" s="73"/>
      <c r="AO895" s="73"/>
      <c r="AP895" s="73"/>
      <c r="AQ895" s="73"/>
      <c r="AR895" s="73"/>
      <c r="AS895" s="73"/>
      <c r="AT895" s="73"/>
      <c r="AU895" s="73"/>
    </row>
    <row r="896" spans="34:47">
      <c r="AH896" s="73"/>
      <c r="AI896" s="73"/>
      <c r="AJ896" s="73"/>
      <c r="AK896" s="73"/>
      <c r="AL896" s="73"/>
      <c r="AM896" s="73"/>
      <c r="AN896" s="73"/>
      <c r="AO896" s="73"/>
      <c r="AP896" s="73"/>
      <c r="AQ896" s="73"/>
      <c r="AR896" s="73"/>
      <c r="AS896" s="73"/>
      <c r="AT896" s="73"/>
      <c r="AU896" s="73"/>
    </row>
    <row r="897" spans="34:47">
      <c r="AH897" s="73"/>
      <c r="AI897" s="73"/>
      <c r="AJ897" s="73"/>
      <c r="AK897" s="73"/>
      <c r="AL897" s="73"/>
      <c r="AM897" s="73"/>
      <c r="AN897" s="73"/>
      <c r="AO897" s="73"/>
      <c r="AP897" s="73"/>
      <c r="AQ897" s="73"/>
      <c r="AR897" s="73"/>
      <c r="AS897" s="73"/>
      <c r="AT897" s="73"/>
      <c r="AU897" s="73"/>
    </row>
    <row r="898" spans="34:47">
      <c r="AH898" s="73"/>
      <c r="AI898" s="73"/>
      <c r="AJ898" s="73"/>
      <c r="AK898" s="73"/>
      <c r="AL898" s="73"/>
      <c r="AM898" s="73"/>
      <c r="AN898" s="73"/>
      <c r="AO898" s="73"/>
      <c r="AP898" s="73"/>
      <c r="AQ898" s="73"/>
      <c r="AR898" s="73"/>
      <c r="AS898" s="73"/>
      <c r="AT898" s="73"/>
      <c r="AU898" s="73"/>
    </row>
    <row r="899" spans="34:47">
      <c r="AH899" s="73"/>
      <c r="AI899" s="73"/>
      <c r="AJ899" s="73"/>
      <c r="AK899" s="73"/>
      <c r="AL899" s="73"/>
      <c r="AM899" s="73"/>
      <c r="AN899" s="73"/>
      <c r="AO899" s="73"/>
      <c r="AP899" s="73"/>
      <c r="AQ899" s="73"/>
      <c r="AR899" s="73"/>
      <c r="AS899" s="73"/>
      <c r="AT899" s="73"/>
      <c r="AU899" s="73"/>
    </row>
    <row r="900" spans="34:47">
      <c r="AH900" s="73"/>
      <c r="AI900" s="73"/>
      <c r="AJ900" s="73"/>
      <c r="AK900" s="73"/>
      <c r="AL900" s="73"/>
      <c r="AM900" s="73"/>
      <c r="AN900" s="73"/>
      <c r="AO900" s="73"/>
      <c r="AP900" s="73"/>
      <c r="AQ900" s="73"/>
      <c r="AR900" s="73"/>
      <c r="AS900" s="73"/>
      <c r="AT900" s="73"/>
      <c r="AU900" s="73"/>
    </row>
    <row r="901" spans="34:47">
      <c r="AH901" s="73"/>
      <c r="AI901" s="73"/>
      <c r="AJ901" s="73"/>
      <c r="AK901" s="73"/>
      <c r="AL901" s="73"/>
      <c r="AM901" s="73"/>
      <c r="AN901" s="73"/>
      <c r="AO901" s="73"/>
      <c r="AP901" s="73"/>
      <c r="AQ901" s="73"/>
      <c r="AR901" s="73"/>
      <c r="AS901" s="73"/>
      <c r="AT901" s="73"/>
      <c r="AU901" s="73"/>
    </row>
    <row r="902" spans="34:47">
      <c r="AH902" s="73"/>
      <c r="AI902" s="73"/>
      <c r="AJ902" s="73"/>
      <c r="AK902" s="73"/>
      <c r="AL902" s="73"/>
      <c r="AM902" s="73"/>
      <c r="AN902" s="73"/>
      <c r="AO902" s="73"/>
      <c r="AP902" s="73"/>
      <c r="AQ902" s="73"/>
      <c r="AR902" s="73"/>
      <c r="AS902" s="73"/>
      <c r="AT902" s="73"/>
      <c r="AU902" s="73"/>
    </row>
    <row r="903" spans="34:47">
      <c r="AH903" s="73"/>
      <c r="AI903" s="73"/>
      <c r="AJ903" s="73"/>
      <c r="AK903" s="73"/>
      <c r="AL903" s="73"/>
      <c r="AM903" s="73"/>
      <c r="AN903" s="73"/>
      <c r="AO903" s="73"/>
      <c r="AP903" s="73"/>
      <c r="AQ903" s="73"/>
      <c r="AR903" s="73"/>
      <c r="AS903" s="73"/>
      <c r="AT903" s="73"/>
      <c r="AU903" s="73"/>
    </row>
    <row r="904" spans="34:47">
      <c r="AH904" s="73"/>
      <c r="AI904" s="73"/>
      <c r="AJ904" s="73"/>
      <c r="AK904" s="73"/>
      <c r="AL904" s="73"/>
      <c r="AM904" s="73"/>
      <c r="AN904" s="73"/>
      <c r="AO904" s="73"/>
      <c r="AP904" s="73"/>
      <c r="AQ904" s="73"/>
      <c r="AR904" s="73"/>
      <c r="AS904" s="73"/>
      <c r="AT904" s="73"/>
      <c r="AU904" s="73"/>
    </row>
    <row r="905" spans="34:47">
      <c r="AH905" s="73"/>
      <c r="AI905" s="73"/>
      <c r="AJ905" s="73"/>
      <c r="AK905" s="73"/>
      <c r="AL905" s="73"/>
      <c r="AM905" s="73"/>
      <c r="AN905" s="73"/>
      <c r="AO905" s="73"/>
      <c r="AP905" s="73"/>
      <c r="AQ905" s="73"/>
      <c r="AR905" s="73"/>
      <c r="AS905" s="73"/>
      <c r="AT905" s="73"/>
      <c r="AU905" s="73"/>
    </row>
    <row r="906" spans="34:47">
      <c r="AH906" s="73"/>
      <c r="AI906" s="73"/>
      <c r="AJ906" s="73"/>
      <c r="AK906" s="73"/>
      <c r="AL906" s="73"/>
      <c r="AM906" s="73"/>
      <c r="AN906" s="73"/>
      <c r="AO906" s="73"/>
      <c r="AP906" s="73"/>
      <c r="AQ906" s="73"/>
      <c r="AR906" s="73"/>
      <c r="AS906" s="73"/>
      <c r="AT906" s="73"/>
      <c r="AU906" s="73"/>
    </row>
    <row r="907" spans="34:47">
      <c r="AH907" s="73"/>
      <c r="AI907" s="73"/>
      <c r="AJ907" s="73"/>
      <c r="AK907" s="73"/>
      <c r="AL907" s="73"/>
      <c r="AM907" s="73"/>
      <c r="AN907" s="73"/>
      <c r="AO907" s="73"/>
      <c r="AP907" s="73"/>
      <c r="AQ907" s="73"/>
      <c r="AR907" s="73"/>
      <c r="AS907" s="73"/>
      <c r="AT907" s="73"/>
      <c r="AU907" s="73"/>
    </row>
    <row r="908" spans="34:47">
      <c r="AH908" s="73"/>
      <c r="AI908" s="73"/>
      <c r="AJ908" s="73"/>
      <c r="AK908" s="73"/>
      <c r="AL908" s="73"/>
      <c r="AM908" s="73"/>
      <c r="AN908" s="73"/>
      <c r="AO908" s="73"/>
      <c r="AP908" s="73"/>
      <c r="AQ908" s="73"/>
      <c r="AR908" s="73"/>
      <c r="AS908" s="73"/>
      <c r="AT908" s="73"/>
      <c r="AU908" s="73"/>
    </row>
    <row r="909" spans="34:47">
      <c r="AH909" s="73"/>
      <c r="AI909" s="73"/>
      <c r="AJ909" s="73"/>
      <c r="AK909" s="73"/>
      <c r="AL909" s="73"/>
      <c r="AM909" s="73"/>
      <c r="AN909" s="73"/>
      <c r="AO909" s="73"/>
      <c r="AP909" s="73"/>
      <c r="AQ909" s="73"/>
      <c r="AR909" s="73"/>
      <c r="AS909" s="73"/>
      <c r="AT909" s="73"/>
      <c r="AU909" s="73"/>
    </row>
    <row r="910" spans="34:47">
      <c r="AH910" s="73"/>
      <c r="AI910" s="73"/>
      <c r="AJ910" s="73"/>
      <c r="AK910" s="73"/>
      <c r="AL910" s="73"/>
      <c r="AM910" s="73"/>
      <c r="AN910" s="73"/>
      <c r="AO910" s="73"/>
      <c r="AP910" s="73"/>
      <c r="AQ910" s="73"/>
      <c r="AR910" s="73"/>
      <c r="AS910" s="73"/>
      <c r="AT910" s="73"/>
      <c r="AU910" s="73"/>
    </row>
    <row r="911" spans="34:47">
      <c r="AH911" s="73"/>
      <c r="AI911" s="73"/>
      <c r="AJ911" s="73"/>
      <c r="AK911" s="73"/>
      <c r="AL911" s="73"/>
      <c r="AM911" s="73"/>
      <c r="AN911" s="73"/>
      <c r="AO911" s="73"/>
      <c r="AP911" s="73"/>
      <c r="AQ911" s="73"/>
      <c r="AR911" s="73"/>
      <c r="AS911" s="73"/>
      <c r="AT911" s="73"/>
      <c r="AU911" s="73"/>
    </row>
    <row r="912" spans="34:47">
      <c r="AH912" s="73"/>
      <c r="AI912" s="73"/>
      <c r="AJ912" s="73"/>
      <c r="AK912" s="73"/>
      <c r="AL912" s="73"/>
      <c r="AM912" s="73"/>
      <c r="AN912" s="73"/>
      <c r="AO912" s="73"/>
      <c r="AP912" s="73"/>
      <c r="AQ912" s="73"/>
      <c r="AR912" s="73"/>
      <c r="AS912" s="73"/>
      <c r="AT912" s="73"/>
      <c r="AU912" s="73"/>
    </row>
    <row r="913" spans="34:47">
      <c r="AH913" s="73"/>
      <c r="AI913" s="73"/>
      <c r="AJ913" s="73"/>
      <c r="AK913" s="73"/>
      <c r="AL913" s="73"/>
      <c r="AM913" s="73"/>
      <c r="AN913" s="73"/>
      <c r="AO913" s="73"/>
      <c r="AP913" s="73"/>
      <c r="AQ913" s="73"/>
      <c r="AR913" s="73"/>
      <c r="AS913" s="73"/>
      <c r="AT913" s="73"/>
      <c r="AU913" s="73"/>
    </row>
    <row r="914" spans="34:47">
      <c r="AH914" s="73"/>
      <c r="AI914" s="73"/>
      <c r="AJ914" s="73"/>
      <c r="AK914" s="73"/>
      <c r="AL914" s="73"/>
      <c r="AM914" s="73"/>
      <c r="AN914" s="73"/>
      <c r="AO914" s="73"/>
      <c r="AP914" s="73"/>
      <c r="AQ914" s="73"/>
      <c r="AR914" s="73"/>
      <c r="AS914" s="73"/>
      <c r="AT914" s="73"/>
      <c r="AU914" s="73"/>
    </row>
    <row r="915" spans="34:47">
      <c r="AH915" s="73"/>
      <c r="AI915" s="73"/>
      <c r="AJ915" s="73"/>
      <c r="AK915" s="73"/>
      <c r="AL915" s="73"/>
      <c r="AM915" s="73"/>
      <c r="AN915" s="73"/>
      <c r="AO915" s="73"/>
      <c r="AP915" s="73"/>
      <c r="AQ915" s="73"/>
      <c r="AR915" s="73"/>
      <c r="AS915" s="73"/>
      <c r="AT915" s="73"/>
      <c r="AU915" s="73"/>
    </row>
    <row r="916" spans="34:47">
      <c r="AH916" s="73"/>
      <c r="AI916" s="73"/>
      <c r="AJ916" s="73"/>
      <c r="AK916" s="73"/>
      <c r="AL916" s="73"/>
      <c r="AM916" s="73"/>
      <c r="AN916" s="73"/>
      <c r="AO916" s="73"/>
      <c r="AP916" s="73"/>
      <c r="AQ916" s="73"/>
      <c r="AR916" s="73"/>
      <c r="AS916" s="73"/>
      <c r="AT916" s="73"/>
      <c r="AU916" s="73"/>
    </row>
    <row r="917" spans="34:47">
      <c r="AH917" s="73"/>
      <c r="AI917" s="73"/>
      <c r="AJ917" s="73"/>
      <c r="AK917" s="73"/>
      <c r="AL917" s="73"/>
      <c r="AM917" s="73"/>
      <c r="AN917" s="73"/>
      <c r="AO917" s="73"/>
      <c r="AP917" s="73"/>
      <c r="AQ917" s="73"/>
      <c r="AR917" s="73"/>
      <c r="AS917" s="73"/>
      <c r="AT917" s="73"/>
      <c r="AU917" s="73"/>
    </row>
    <row r="918" spans="34:47">
      <c r="AH918" s="73"/>
      <c r="AI918" s="73"/>
      <c r="AJ918" s="73"/>
      <c r="AK918" s="73"/>
      <c r="AL918" s="73"/>
      <c r="AM918" s="73"/>
      <c r="AN918" s="73"/>
      <c r="AO918" s="73"/>
      <c r="AP918" s="73"/>
      <c r="AQ918" s="73"/>
      <c r="AR918" s="73"/>
      <c r="AS918" s="73"/>
      <c r="AT918" s="73"/>
      <c r="AU918" s="73"/>
    </row>
    <row r="919" spans="34:47">
      <c r="AH919" s="73"/>
      <c r="AI919" s="73"/>
      <c r="AJ919" s="73"/>
      <c r="AK919" s="73"/>
      <c r="AL919" s="73"/>
      <c r="AM919" s="73"/>
      <c r="AN919" s="73"/>
      <c r="AO919" s="73"/>
      <c r="AP919" s="73"/>
      <c r="AQ919" s="73"/>
      <c r="AR919" s="73"/>
      <c r="AS919" s="73"/>
      <c r="AT919" s="73"/>
      <c r="AU919" s="73"/>
    </row>
    <row r="920" spans="34:47">
      <c r="AH920" s="73"/>
      <c r="AI920" s="73"/>
      <c r="AJ920" s="73"/>
      <c r="AK920" s="73"/>
      <c r="AL920" s="73"/>
      <c r="AM920" s="73"/>
      <c r="AN920" s="73"/>
      <c r="AO920" s="73"/>
      <c r="AP920" s="73"/>
      <c r="AQ920" s="73"/>
      <c r="AR920" s="73"/>
      <c r="AS920" s="73"/>
      <c r="AT920" s="73"/>
      <c r="AU920" s="73"/>
    </row>
    <row r="921" spans="34:47">
      <c r="AH921" s="73"/>
      <c r="AI921" s="73"/>
      <c r="AJ921" s="73"/>
      <c r="AK921" s="73"/>
      <c r="AL921" s="73"/>
      <c r="AM921" s="73"/>
      <c r="AN921" s="73"/>
      <c r="AO921" s="73"/>
      <c r="AP921" s="73"/>
      <c r="AQ921" s="73"/>
      <c r="AR921" s="73"/>
      <c r="AS921" s="73"/>
      <c r="AT921" s="73"/>
      <c r="AU921" s="73"/>
    </row>
    <row r="922" spans="34:47">
      <c r="AH922" s="73"/>
      <c r="AI922" s="73"/>
      <c r="AJ922" s="73"/>
      <c r="AK922" s="73"/>
      <c r="AL922" s="73"/>
      <c r="AM922" s="73"/>
      <c r="AN922" s="73"/>
      <c r="AO922" s="73"/>
      <c r="AP922" s="73"/>
      <c r="AQ922" s="73"/>
      <c r="AR922" s="73"/>
      <c r="AS922" s="73"/>
      <c r="AT922" s="73"/>
      <c r="AU922" s="73"/>
    </row>
    <row r="923" spans="34:47">
      <c r="AH923" s="73"/>
      <c r="AI923" s="73"/>
      <c r="AJ923" s="73"/>
      <c r="AK923" s="73"/>
      <c r="AL923" s="73"/>
      <c r="AM923" s="73"/>
      <c r="AN923" s="73"/>
      <c r="AO923" s="73"/>
      <c r="AP923" s="73"/>
      <c r="AQ923" s="73"/>
      <c r="AR923" s="73"/>
      <c r="AS923" s="73"/>
      <c r="AT923" s="73"/>
      <c r="AU923" s="73"/>
    </row>
    <row r="924" spans="34:47">
      <c r="AH924" s="73"/>
      <c r="AI924" s="73"/>
      <c r="AJ924" s="73"/>
      <c r="AK924" s="73"/>
      <c r="AL924" s="73"/>
      <c r="AM924" s="73"/>
      <c r="AN924" s="73"/>
      <c r="AO924" s="73"/>
      <c r="AP924" s="73"/>
      <c r="AQ924" s="73"/>
      <c r="AR924" s="73"/>
      <c r="AS924" s="73"/>
      <c r="AT924" s="73"/>
      <c r="AU924" s="73"/>
    </row>
    <row r="925" spans="34:47">
      <c r="AH925" s="73"/>
      <c r="AI925" s="73"/>
      <c r="AJ925" s="73"/>
      <c r="AK925" s="73"/>
      <c r="AL925" s="73"/>
      <c r="AM925" s="73"/>
      <c r="AN925" s="73"/>
      <c r="AO925" s="73"/>
      <c r="AP925" s="73"/>
      <c r="AQ925" s="73"/>
      <c r="AR925" s="73"/>
      <c r="AS925" s="73"/>
      <c r="AT925" s="73"/>
      <c r="AU925" s="73"/>
    </row>
    <row r="926" spans="34:47">
      <c r="AH926" s="73"/>
      <c r="AI926" s="73"/>
      <c r="AJ926" s="73"/>
      <c r="AK926" s="73"/>
      <c r="AL926" s="73"/>
      <c r="AM926" s="73"/>
      <c r="AN926" s="73"/>
      <c r="AO926" s="73"/>
      <c r="AP926" s="73"/>
      <c r="AQ926" s="73"/>
      <c r="AR926" s="73"/>
      <c r="AS926" s="73"/>
      <c r="AT926" s="73"/>
      <c r="AU926" s="73"/>
    </row>
    <row r="927" spans="34:47">
      <c r="AH927" s="73"/>
      <c r="AI927" s="73"/>
      <c r="AJ927" s="73"/>
      <c r="AK927" s="73"/>
      <c r="AL927" s="73"/>
      <c r="AM927" s="73"/>
      <c r="AN927" s="73"/>
      <c r="AO927" s="73"/>
      <c r="AP927" s="73"/>
      <c r="AQ927" s="73"/>
      <c r="AR927" s="73"/>
      <c r="AS927" s="73"/>
      <c r="AT927" s="73"/>
      <c r="AU927" s="73"/>
    </row>
    <row r="928" spans="34:47">
      <c r="AH928" s="73"/>
      <c r="AI928" s="73"/>
      <c r="AJ928" s="73"/>
      <c r="AK928" s="73"/>
      <c r="AL928" s="73"/>
      <c r="AM928" s="73"/>
      <c r="AN928" s="73"/>
      <c r="AO928" s="73"/>
      <c r="AP928" s="73"/>
      <c r="AQ928" s="73"/>
      <c r="AR928" s="73"/>
      <c r="AS928" s="73"/>
      <c r="AT928" s="73"/>
      <c r="AU928" s="73"/>
    </row>
    <row r="929" spans="34:47">
      <c r="AH929" s="73"/>
      <c r="AI929" s="73"/>
      <c r="AJ929" s="73"/>
      <c r="AK929" s="73"/>
      <c r="AL929" s="73"/>
      <c r="AM929" s="73"/>
      <c r="AN929" s="73"/>
      <c r="AO929" s="73"/>
      <c r="AP929" s="73"/>
      <c r="AQ929" s="73"/>
      <c r="AR929" s="73"/>
      <c r="AS929" s="73"/>
      <c r="AT929" s="73"/>
      <c r="AU929" s="73"/>
    </row>
    <row r="930" spans="34:47">
      <c r="AH930" s="73"/>
      <c r="AI930" s="73"/>
      <c r="AJ930" s="73"/>
      <c r="AK930" s="73"/>
      <c r="AL930" s="73"/>
      <c r="AM930" s="73"/>
      <c r="AN930" s="73"/>
      <c r="AO930" s="73"/>
      <c r="AP930" s="73"/>
      <c r="AQ930" s="73"/>
      <c r="AR930" s="73"/>
      <c r="AS930" s="73"/>
      <c r="AT930" s="73"/>
      <c r="AU930" s="73"/>
    </row>
    <row r="931" spans="34:47">
      <c r="AH931" s="73"/>
      <c r="AI931" s="73"/>
      <c r="AJ931" s="73"/>
      <c r="AK931" s="73"/>
      <c r="AL931" s="73"/>
      <c r="AM931" s="73"/>
      <c r="AN931" s="73"/>
      <c r="AO931" s="73"/>
      <c r="AP931" s="73"/>
      <c r="AQ931" s="73"/>
      <c r="AR931" s="73"/>
      <c r="AS931" s="73"/>
      <c r="AT931" s="73"/>
      <c r="AU931" s="73"/>
    </row>
    <row r="932" spans="34:47">
      <c r="AH932" s="73"/>
      <c r="AI932" s="73"/>
      <c r="AJ932" s="73"/>
      <c r="AK932" s="73"/>
      <c r="AL932" s="73"/>
      <c r="AM932" s="73"/>
      <c r="AN932" s="73"/>
      <c r="AO932" s="73"/>
      <c r="AP932" s="73"/>
      <c r="AQ932" s="73"/>
      <c r="AR932" s="73"/>
      <c r="AS932" s="73"/>
      <c r="AT932" s="73"/>
      <c r="AU932" s="73"/>
    </row>
    <row r="933" spans="34:47">
      <c r="AH933" s="73"/>
      <c r="AI933" s="73"/>
      <c r="AJ933" s="73"/>
      <c r="AK933" s="73"/>
      <c r="AL933" s="73"/>
      <c r="AM933" s="73"/>
      <c r="AN933" s="73"/>
      <c r="AO933" s="73"/>
      <c r="AP933" s="73"/>
      <c r="AQ933" s="73"/>
      <c r="AR933" s="73"/>
      <c r="AS933" s="73"/>
      <c r="AT933" s="73"/>
      <c r="AU933" s="73"/>
    </row>
    <row r="934" spans="34:47">
      <c r="AH934" s="73"/>
      <c r="AI934" s="73"/>
      <c r="AJ934" s="73"/>
      <c r="AK934" s="73"/>
      <c r="AL934" s="73"/>
      <c r="AM934" s="73"/>
      <c r="AN934" s="73"/>
      <c r="AO934" s="73"/>
      <c r="AP934" s="73"/>
      <c r="AQ934" s="73"/>
      <c r="AR934" s="73"/>
      <c r="AS934" s="73"/>
      <c r="AT934" s="73"/>
      <c r="AU934" s="73"/>
    </row>
    <row r="935" spans="34:47">
      <c r="AH935" s="73"/>
      <c r="AI935" s="73"/>
      <c r="AJ935" s="73"/>
      <c r="AK935" s="73"/>
      <c r="AL935" s="73"/>
      <c r="AM935" s="73"/>
      <c r="AN935" s="73"/>
      <c r="AO935" s="73"/>
      <c r="AP935" s="73"/>
      <c r="AQ935" s="73"/>
      <c r="AR935" s="73"/>
      <c r="AS935" s="73"/>
      <c r="AT935" s="73"/>
      <c r="AU935" s="73"/>
    </row>
    <row r="936" spans="34:47">
      <c r="AH936" s="73"/>
      <c r="AI936" s="73"/>
      <c r="AJ936" s="73"/>
      <c r="AK936" s="73"/>
      <c r="AL936" s="73"/>
      <c r="AM936" s="73"/>
      <c r="AN936" s="73"/>
      <c r="AO936" s="73"/>
      <c r="AP936" s="73"/>
      <c r="AQ936" s="73"/>
      <c r="AR936" s="73"/>
      <c r="AS936" s="73"/>
      <c r="AT936" s="73"/>
      <c r="AU936" s="73"/>
    </row>
    <row r="937" spans="34:47">
      <c r="AH937" s="73"/>
      <c r="AI937" s="73"/>
      <c r="AJ937" s="73"/>
      <c r="AK937" s="73"/>
      <c r="AL937" s="73"/>
      <c r="AM937" s="73"/>
      <c r="AN937" s="73"/>
      <c r="AO937" s="73"/>
      <c r="AP937" s="73"/>
      <c r="AQ937" s="73"/>
      <c r="AR937" s="73"/>
      <c r="AS937" s="73"/>
      <c r="AT937" s="73"/>
      <c r="AU937" s="73"/>
    </row>
    <row r="938" spans="34:47">
      <c r="AH938" s="73"/>
      <c r="AI938" s="73"/>
      <c r="AJ938" s="73"/>
      <c r="AK938" s="73"/>
      <c r="AL938" s="73"/>
      <c r="AM938" s="73"/>
      <c r="AN938" s="73"/>
      <c r="AO938" s="73"/>
      <c r="AP938" s="73"/>
      <c r="AQ938" s="73"/>
      <c r="AR938" s="73"/>
      <c r="AS938" s="73"/>
      <c r="AT938" s="73"/>
      <c r="AU938" s="73"/>
    </row>
    <row r="939" spans="34:47">
      <c r="AH939" s="73"/>
      <c r="AI939" s="73"/>
      <c r="AJ939" s="73"/>
      <c r="AK939" s="73"/>
      <c r="AL939" s="73"/>
      <c r="AM939" s="73"/>
      <c r="AN939" s="73"/>
      <c r="AO939" s="73"/>
      <c r="AP939" s="73"/>
      <c r="AQ939" s="73"/>
      <c r="AR939" s="73"/>
      <c r="AS939" s="73"/>
      <c r="AT939" s="73"/>
      <c r="AU939" s="73"/>
    </row>
    <row r="940" spans="34:47">
      <c r="AH940" s="73"/>
      <c r="AI940" s="73"/>
      <c r="AJ940" s="73"/>
      <c r="AK940" s="73"/>
      <c r="AL940" s="73"/>
      <c r="AM940" s="73"/>
      <c r="AN940" s="73"/>
      <c r="AO940" s="73"/>
      <c r="AP940" s="73"/>
      <c r="AQ940" s="73"/>
      <c r="AR940" s="73"/>
      <c r="AS940" s="73"/>
      <c r="AT940" s="73"/>
      <c r="AU940" s="73"/>
    </row>
    <row r="941" spans="34:47">
      <c r="AH941" s="73"/>
      <c r="AI941" s="73"/>
      <c r="AJ941" s="73"/>
      <c r="AK941" s="73"/>
      <c r="AL941" s="73"/>
      <c r="AM941" s="73"/>
      <c r="AN941" s="73"/>
      <c r="AO941" s="73"/>
      <c r="AP941" s="73"/>
      <c r="AQ941" s="73"/>
      <c r="AR941" s="73"/>
      <c r="AS941" s="73"/>
      <c r="AT941" s="73"/>
      <c r="AU941" s="73"/>
    </row>
    <row r="942" spans="34:47">
      <c r="AH942" s="73"/>
      <c r="AI942" s="73"/>
      <c r="AJ942" s="73"/>
      <c r="AK942" s="73"/>
      <c r="AL942" s="73"/>
      <c r="AM942" s="73"/>
      <c r="AN942" s="73"/>
      <c r="AO942" s="73"/>
      <c r="AP942" s="73"/>
      <c r="AQ942" s="73"/>
      <c r="AR942" s="73"/>
      <c r="AS942" s="73"/>
      <c r="AT942" s="73"/>
      <c r="AU942" s="73"/>
    </row>
    <row r="943" spans="34:47">
      <c r="AH943" s="73"/>
      <c r="AI943" s="73"/>
      <c r="AJ943" s="73"/>
      <c r="AK943" s="73"/>
      <c r="AL943" s="73"/>
      <c r="AM943" s="73"/>
      <c r="AN943" s="73"/>
      <c r="AO943" s="73"/>
      <c r="AP943" s="73"/>
      <c r="AQ943" s="73"/>
      <c r="AR943" s="73"/>
      <c r="AS943" s="73"/>
      <c r="AT943" s="73"/>
      <c r="AU943" s="73"/>
    </row>
    <row r="944" spans="34:47">
      <c r="AH944" s="73"/>
      <c r="AI944" s="73"/>
      <c r="AJ944" s="73"/>
      <c r="AK944" s="73"/>
      <c r="AL944" s="73"/>
      <c r="AM944" s="73"/>
      <c r="AN944" s="73"/>
      <c r="AO944" s="73"/>
      <c r="AP944" s="73"/>
      <c r="AQ944" s="73"/>
      <c r="AR944" s="73"/>
      <c r="AS944" s="73"/>
      <c r="AT944" s="73"/>
      <c r="AU944" s="73"/>
    </row>
    <row r="945" spans="34:47">
      <c r="AH945" s="73"/>
      <c r="AI945" s="73"/>
      <c r="AJ945" s="73"/>
      <c r="AK945" s="73"/>
      <c r="AL945" s="73"/>
      <c r="AM945" s="73"/>
      <c r="AN945" s="73"/>
      <c r="AO945" s="73"/>
      <c r="AP945" s="73"/>
      <c r="AQ945" s="73"/>
      <c r="AR945" s="73"/>
      <c r="AS945" s="73"/>
      <c r="AT945" s="73"/>
      <c r="AU945" s="73"/>
    </row>
    <row r="946" spans="34:47">
      <c r="AH946" s="73"/>
      <c r="AI946" s="73"/>
      <c r="AJ946" s="73"/>
      <c r="AK946" s="73"/>
      <c r="AL946" s="73"/>
      <c r="AM946" s="73"/>
      <c r="AN946" s="73"/>
      <c r="AO946" s="73"/>
      <c r="AP946" s="73"/>
      <c r="AQ946" s="73"/>
      <c r="AR946" s="73"/>
      <c r="AS946" s="73"/>
      <c r="AT946" s="73"/>
      <c r="AU946" s="73"/>
    </row>
    <row r="947" spans="34:47">
      <c r="AH947" s="73"/>
      <c r="AI947" s="73"/>
      <c r="AJ947" s="73"/>
      <c r="AK947" s="73"/>
      <c r="AL947" s="73"/>
      <c r="AM947" s="73"/>
      <c r="AN947" s="73"/>
      <c r="AO947" s="73"/>
      <c r="AP947" s="73"/>
      <c r="AQ947" s="73"/>
      <c r="AR947" s="73"/>
      <c r="AS947" s="73"/>
      <c r="AT947" s="73"/>
      <c r="AU947" s="73"/>
    </row>
    <row r="948" spans="34:47">
      <c r="AH948" s="73"/>
      <c r="AI948" s="73"/>
      <c r="AJ948" s="73"/>
      <c r="AK948" s="73"/>
      <c r="AL948" s="73"/>
      <c r="AM948" s="73"/>
      <c r="AN948" s="73"/>
      <c r="AO948" s="73"/>
      <c r="AP948" s="73"/>
      <c r="AQ948" s="73"/>
      <c r="AR948" s="73"/>
      <c r="AS948" s="73"/>
      <c r="AT948" s="73"/>
      <c r="AU948" s="73"/>
    </row>
    <row r="949" spans="34:47">
      <c r="AH949" s="73"/>
      <c r="AI949" s="73"/>
      <c r="AJ949" s="73"/>
      <c r="AK949" s="73"/>
      <c r="AL949" s="73"/>
      <c r="AM949" s="73"/>
      <c r="AN949" s="73"/>
      <c r="AO949" s="73"/>
      <c r="AP949" s="73"/>
      <c r="AQ949" s="73"/>
      <c r="AR949" s="73"/>
      <c r="AS949" s="73"/>
      <c r="AT949" s="73"/>
      <c r="AU949" s="73"/>
    </row>
    <row r="950" spans="34:47">
      <c r="AH950" s="73"/>
      <c r="AI950" s="73"/>
      <c r="AJ950" s="73"/>
      <c r="AK950" s="73"/>
      <c r="AL950" s="73"/>
      <c r="AM950" s="73"/>
      <c r="AN950" s="73"/>
      <c r="AO950" s="73"/>
      <c r="AP950" s="73"/>
      <c r="AQ950" s="73"/>
      <c r="AR950" s="73"/>
      <c r="AS950" s="73"/>
      <c r="AT950" s="73"/>
      <c r="AU950" s="73"/>
    </row>
    <row r="951" spans="34:47">
      <c r="AH951" s="73"/>
      <c r="AI951" s="73"/>
      <c r="AJ951" s="73"/>
      <c r="AK951" s="73"/>
      <c r="AL951" s="73"/>
      <c r="AM951" s="73"/>
      <c r="AN951" s="73"/>
      <c r="AO951" s="73"/>
      <c r="AP951" s="73"/>
      <c r="AQ951" s="73"/>
      <c r="AR951" s="73"/>
      <c r="AS951" s="73"/>
      <c r="AT951" s="73"/>
      <c r="AU951" s="73"/>
    </row>
    <row r="952" spans="34:47">
      <c r="AH952" s="73"/>
      <c r="AI952" s="73"/>
      <c r="AJ952" s="73"/>
      <c r="AK952" s="73"/>
      <c r="AL952" s="73"/>
      <c r="AM952" s="73"/>
      <c r="AN952" s="73"/>
      <c r="AO952" s="73"/>
      <c r="AP952" s="73"/>
      <c r="AQ952" s="73"/>
      <c r="AR952" s="73"/>
      <c r="AS952" s="73"/>
      <c r="AT952" s="73"/>
      <c r="AU952" s="73"/>
    </row>
    <row r="953" spans="34:47">
      <c r="AH953" s="73"/>
      <c r="AI953" s="73"/>
      <c r="AJ953" s="73"/>
      <c r="AK953" s="73"/>
      <c r="AL953" s="73"/>
      <c r="AM953" s="73"/>
      <c r="AN953" s="73"/>
      <c r="AO953" s="73"/>
      <c r="AP953" s="73"/>
      <c r="AQ953" s="73"/>
      <c r="AR953" s="73"/>
      <c r="AS953" s="73"/>
      <c r="AT953" s="73"/>
      <c r="AU953" s="73"/>
    </row>
    <row r="954" spans="34:47">
      <c r="AH954" s="73"/>
      <c r="AI954" s="73"/>
      <c r="AJ954" s="73"/>
      <c r="AK954" s="73"/>
      <c r="AL954" s="73"/>
      <c r="AM954" s="73"/>
      <c r="AN954" s="73"/>
      <c r="AO954" s="73"/>
      <c r="AP954" s="73"/>
      <c r="AQ954" s="73"/>
      <c r="AR954" s="73"/>
      <c r="AS954" s="73"/>
      <c r="AT954" s="73"/>
      <c r="AU954" s="73"/>
    </row>
    <row r="955" spans="34:47">
      <c r="AH955" s="73"/>
      <c r="AI955" s="73"/>
      <c r="AJ955" s="73"/>
      <c r="AK955" s="73"/>
      <c r="AL955" s="73"/>
      <c r="AM955" s="73"/>
      <c r="AN955" s="73"/>
      <c r="AO955" s="73"/>
      <c r="AP955" s="73"/>
      <c r="AQ955" s="73"/>
      <c r="AR955" s="73"/>
      <c r="AS955" s="73"/>
      <c r="AT955" s="73"/>
      <c r="AU955" s="73"/>
    </row>
    <row r="956" spans="34:47">
      <c r="AH956" s="73"/>
      <c r="AI956" s="73"/>
      <c r="AJ956" s="73"/>
      <c r="AK956" s="73"/>
      <c r="AL956" s="73"/>
      <c r="AM956" s="73"/>
      <c r="AN956" s="73"/>
      <c r="AO956" s="73"/>
      <c r="AP956" s="73"/>
      <c r="AQ956" s="73"/>
      <c r="AR956" s="73"/>
      <c r="AS956" s="73"/>
      <c r="AT956" s="73"/>
      <c r="AU956" s="73"/>
    </row>
    <row r="957" spans="34:47">
      <c r="AH957" s="73"/>
      <c r="AI957" s="73"/>
      <c r="AJ957" s="73"/>
      <c r="AK957" s="73"/>
      <c r="AL957" s="73"/>
      <c r="AM957" s="73"/>
      <c r="AN957" s="73"/>
      <c r="AO957" s="73"/>
      <c r="AP957" s="73"/>
      <c r="AQ957" s="73"/>
      <c r="AR957" s="73"/>
      <c r="AS957" s="73"/>
      <c r="AT957" s="73"/>
      <c r="AU957" s="73"/>
    </row>
    <row r="958" spans="34:47">
      <c r="AH958" s="73"/>
      <c r="AI958" s="73"/>
      <c r="AJ958" s="73"/>
      <c r="AK958" s="73"/>
      <c r="AL958" s="73"/>
      <c r="AM958" s="73"/>
      <c r="AN958" s="73"/>
      <c r="AO958" s="73"/>
      <c r="AP958" s="73"/>
      <c r="AQ958" s="73"/>
      <c r="AR958" s="73"/>
      <c r="AS958" s="73"/>
      <c r="AT958" s="73"/>
      <c r="AU958" s="73"/>
    </row>
    <row r="959" spans="34:47">
      <c r="AH959" s="73"/>
      <c r="AI959" s="73"/>
      <c r="AJ959" s="73"/>
      <c r="AK959" s="73"/>
      <c r="AL959" s="73"/>
      <c r="AM959" s="73"/>
      <c r="AN959" s="73"/>
      <c r="AO959" s="73"/>
      <c r="AP959" s="73"/>
      <c r="AQ959" s="73"/>
      <c r="AR959" s="73"/>
      <c r="AS959" s="73"/>
      <c r="AT959" s="73"/>
      <c r="AU959" s="73"/>
    </row>
    <row r="960" spans="34:47">
      <c r="AH960" s="73"/>
      <c r="AI960" s="73"/>
      <c r="AJ960" s="73"/>
      <c r="AK960" s="73"/>
      <c r="AL960" s="73"/>
      <c r="AM960" s="73"/>
      <c r="AN960" s="73"/>
      <c r="AO960" s="73"/>
      <c r="AP960" s="73"/>
      <c r="AQ960" s="73"/>
      <c r="AR960" s="73"/>
      <c r="AS960" s="73"/>
      <c r="AT960" s="73"/>
      <c r="AU960" s="73"/>
    </row>
    <row r="961" spans="34:47">
      <c r="AH961" s="73"/>
      <c r="AI961" s="73"/>
      <c r="AJ961" s="73"/>
      <c r="AK961" s="73"/>
      <c r="AL961" s="73"/>
      <c r="AM961" s="73"/>
      <c r="AN961" s="73"/>
      <c r="AO961" s="73"/>
      <c r="AP961" s="73"/>
      <c r="AQ961" s="73"/>
      <c r="AR961" s="73"/>
      <c r="AS961" s="73"/>
      <c r="AT961" s="73"/>
      <c r="AU961" s="73"/>
    </row>
    <row r="962" spans="34:47">
      <c r="AH962" s="73"/>
      <c r="AI962" s="73"/>
      <c r="AJ962" s="73"/>
      <c r="AK962" s="73"/>
      <c r="AL962" s="73"/>
      <c r="AM962" s="73"/>
      <c r="AN962" s="73"/>
      <c r="AO962" s="73"/>
      <c r="AP962" s="73"/>
      <c r="AQ962" s="73"/>
      <c r="AR962" s="73"/>
      <c r="AS962" s="73"/>
      <c r="AT962" s="73"/>
      <c r="AU962" s="73"/>
    </row>
    <row r="963" spans="34:47">
      <c r="AH963" s="73"/>
      <c r="AI963" s="73"/>
      <c r="AJ963" s="73"/>
      <c r="AK963" s="73"/>
      <c r="AL963" s="73"/>
      <c r="AM963" s="73"/>
      <c r="AN963" s="73"/>
      <c r="AO963" s="73"/>
      <c r="AP963" s="73"/>
      <c r="AQ963" s="73"/>
      <c r="AR963" s="73"/>
      <c r="AS963" s="73"/>
      <c r="AT963" s="73"/>
      <c r="AU963" s="73"/>
    </row>
    <row r="964" spans="34:47">
      <c r="AH964" s="73"/>
      <c r="AI964" s="73"/>
      <c r="AJ964" s="73"/>
      <c r="AK964" s="73"/>
      <c r="AL964" s="73"/>
      <c r="AM964" s="73"/>
      <c r="AN964" s="73"/>
      <c r="AO964" s="73"/>
      <c r="AP964" s="73"/>
      <c r="AQ964" s="73"/>
      <c r="AR964" s="73"/>
      <c r="AS964" s="73"/>
      <c r="AT964" s="73"/>
      <c r="AU964" s="73"/>
    </row>
    <row r="965" spans="34:47">
      <c r="AH965" s="73"/>
      <c r="AI965" s="73"/>
      <c r="AJ965" s="73"/>
      <c r="AK965" s="73"/>
      <c r="AL965" s="73"/>
      <c r="AM965" s="73"/>
      <c r="AN965" s="73"/>
      <c r="AO965" s="73"/>
      <c r="AP965" s="73"/>
      <c r="AQ965" s="73"/>
      <c r="AR965" s="73"/>
      <c r="AS965" s="73"/>
      <c r="AT965" s="73"/>
      <c r="AU965" s="73"/>
    </row>
    <row r="966" spans="34:47">
      <c r="AH966" s="73"/>
      <c r="AI966" s="73"/>
      <c r="AJ966" s="73"/>
      <c r="AK966" s="73"/>
      <c r="AL966" s="73"/>
      <c r="AM966" s="73"/>
      <c r="AN966" s="73"/>
      <c r="AO966" s="73"/>
      <c r="AP966" s="73"/>
      <c r="AQ966" s="73"/>
      <c r="AR966" s="73"/>
      <c r="AS966" s="73"/>
      <c r="AT966" s="73"/>
      <c r="AU966" s="73"/>
    </row>
    <row r="967" spans="34:47">
      <c r="AH967" s="73"/>
      <c r="AI967" s="73"/>
      <c r="AJ967" s="73"/>
      <c r="AK967" s="73"/>
      <c r="AL967" s="73"/>
      <c r="AM967" s="73"/>
      <c r="AN967" s="73"/>
      <c r="AO967" s="73"/>
      <c r="AP967" s="73"/>
      <c r="AQ967" s="73"/>
      <c r="AR967" s="73"/>
      <c r="AS967" s="73"/>
      <c r="AT967" s="73"/>
      <c r="AU967" s="73"/>
    </row>
    <row r="968" spans="34:47">
      <c r="AH968" s="73"/>
      <c r="AI968" s="73"/>
      <c r="AJ968" s="73"/>
      <c r="AK968" s="73"/>
      <c r="AL968" s="73"/>
      <c r="AM968" s="73"/>
      <c r="AN968" s="73"/>
      <c r="AO968" s="73"/>
      <c r="AP968" s="73"/>
      <c r="AQ968" s="73"/>
      <c r="AR968" s="73"/>
      <c r="AS968" s="73"/>
      <c r="AT968" s="73"/>
      <c r="AU968" s="73"/>
    </row>
    <row r="969" spans="34:47">
      <c r="AH969" s="73"/>
      <c r="AI969" s="73"/>
      <c r="AJ969" s="73"/>
      <c r="AK969" s="73"/>
      <c r="AL969" s="73"/>
      <c r="AM969" s="73"/>
      <c r="AN969" s="73"/>
      <c r="AO969" s="73"/>
      <c r="AP969" s="73"/>
      <c r="AQ969" s="73"/>
      <c r="AR969" s="73"/>
      <c r="AS969" s="73"/>
      <c r="AT969" s="73"/>
      <c r="AU969" s="73"/>
    </row>
    <row r="970" spans="34:47">
      <c r="AH970" s="73"/>
      <c r="AI970" s="73"/>
      <c r="AJ970" s="73"/>
      <c r="AK970" s="73"/>
      <c r="AL970" s="73"/>
      <c r="AM970" s="73"/>
      <c r="AN970" s="73"/>
      <c r="AO970" s="73"/>
      <c r="AP970" s="73"/>
      <c r="AQ970" s="73"/>
      <c r="AR970" s="73"/>
      <c r="AS970" s="73"/>
      <c r="AT970" s="73"/>
      <c r="AU970" s="73"/>
    </row>
    <row r="971" spans="34:47">
      <c r="AH971" s="73"/>
      <c r="AI971" s="73"/>
      <c r="AJ971" s="73"/>
      <c r="AK971" s="73"/>
      <c r="AL971" s="73"/>
      <c r="AM971" s="73"/>
      <c r="AN971" s="73"/>
      <c r="AO971" s="73"/>
      <c r="AP971" s="73"/>
      <c r="AQ971" s="73"/>
      <c r="AR971" s="73"/>
      <c r="AS971" s="73"/>
      <c r="AT971" s="73"/>
      <c r="AU971" s="73"/>
    </row>
    <row r="972" spans="34:47">
      <c r="AH972" s="73"/>
      <c r="AI972" s="73"/>
      <c r="AJ972" s="73"/>
      <c r="AK972" s="73"/>
      <c r="AL972" s="73"/>
      <c r="AM972" s="73"/>
      <c r="AN972" s="73"/>
      <c r="AO972" s="73"/>
      <c r="AP972" s="73"/>
      <c r="AQ972" s="73"/>
      <c r="AR972" s="73"/>
      <c r="AS972" s="73"/>
      <c r="AT972" s="73"/>
      <c r="AU972" s="73"/>
    </row>
    <row r="973" spans="34:47">
      <c r="AH973" s="73"/>
      <c r="AI973" s="73"/>
      <c r="AJ973" s="73"/>
      <c r="AK973" s="73"/>
      <c r="AL973" s="73"/>
      <c r="AM973" s="73"/>
      <c r="AN973" s="73"/>
      <c r="AO973" s="73"/>
      <c r="AP973" s="73"/>
      <c r="AQ973" s="73"/>
      <c r="AR973" s="73"/>
      <c r="AS973" s="73"/>
      <c r="AT973" s="73"/>
      <c r="AU973" s="73"/>
    </row>
    <row r="974" spans="34:47">
      <c r="AH974" s="73"/>
      <c r="AI974" s="73"/>
      <c r="AJ974" s="73"/>
      <c r="AK974" s="73"/>
      <c r="AL974" s="73"/>
      <c r="AM974" s="73"/>
      <c r="AN974" s="73"/>
      <c r="AO974" s="73"/>
      <c r="AP974" s="73"/>
      <c r="AQ974" s="73"/>
      <c r="AR974" s="73"/>
      <c r="AS974" s="73"/>
      <c r="AT974" s="73"/>
      <c r="AU974" s="73"/>
    </row>
    <row r="975" spans="34:47">
      <c r="AH975" s="73"/>
      <c r="AI975" s="73"/>
      <c r="AJ975" s="73"/>
      <c r="AK975" s="73"/>
      <c r="AL975" s="73"/>
      <c r="AM975" s="73"/>
      <c r="AN975" s="73"/>
      <c r="AO975" s="73"/>
      <c r="AP975" s="73"/>
      <c r="AQ975" s="73"/>
      <c r="AR975" s="73"/>
      <c r="AS975" s="73"/>
      <c r="AT975" s="73"/>
      <c r="AU975" s="73"/>
    </row>
    <row r="976" spans="34:47">
      <c r="AH976" s="73"/>
      <c r="AI976" s="73"/>
      <c r="AJ976" s="73"/>
      <c r="AK976" s="73"/>
      <c r="AL976" s="73"/>
      <c r="AM976" s="73"/>
      <c r="AN976" s="73"/>
      <c r="AO976" s="73"/>
      <c r="AP976" s="73"/>
      <c r="AQ976" s="73"/>
      <c r="AR976" s="73"/>
      <c r="AS976" s="73"/>
      <c r="AT976" s="73"/>
      <c r="AU976" s="73"/>
    </row>
    <row r="977" spans="34:47">
      <c r="AH977" s="73"/>
      <c r="AI977" s="73"/>
      <c r="AJ977" s="73"/>
      <c r="AK977" s="73"/>
      <c r="AL977" s="73"/>
      <c r="AM977" s="73"/>
      <c r="AN977" s="73"/>
      <c r="AO977" s="73"/>
      <c r="AP977" s="73"/>
      <c r="AQ977" s="73"/>
      <c r="AR977" s="73"/>
      <c r="AS977" s="73"/>
      <c r="AT977" s="73"/>
      <c r="AU977" s="73"/>
    </row>
    <row r="978" spans="34:47">
      <c r="AH978" s="73"/>
      <c r="AI978" s="73"/>
      <c r="AJ978" s="73"/>
      <c r="AK978" s="73"/>
      <c r="AL978" s="73"/>
      <c r="AM978" s="73"/>
      <c r="AN978" s="73"/>
      <c r="AO978" s="73"/>
      <c r="AP978" s="73"/>
      <c r="AQ978" s="73"/>
      <c r="AR978" s="73"/>
      <c r="AS978" s="73"/>
      <c r="AT978" s="73"/>
      <c r="AU978" s="73"/>
    </row>
    <row r="979" spans="34:47">
      <c r="AH979" s="73"/>
      <c r="AI979" s="73"/>
      <c r="AJ979" s="73"/>
      <c r="AK979" s="73"/>
      <c r="AL979" s="73"/>
      <c r="AM979" s="73"/>
      <c r="AN979" s="73"/>
      <c r="AO979" s="73"/>
      <c r="AP979" s="73"/>
      <c r="AQ979" s="73"/>
      <c r="AR979" s="73"/>
      <c r="AS979" s="73"/>
      <c r="AT979" s="73"/>
      <c r="AU979" s="73"/>
    </row>
    <row r="980" spans="34:47">
      <c r="AH980" s="73"/>
      <c r="AI980" s="73"/>
      <c r="AJ980" s="73"/>
      <c r="AK980" s="73"/>
      <c r="AL980" s="73"/>
      <c r="AM980" s="73"/>
      <c r="AN980" s="73"/>
      <c r="AO980" s="73"/>
      <c r="AP980" s="73"/>
      <c r="AQ980" s="73"/>
      <c r="AR980" s="73"/>
      <c r="AS980" s="73"/>
      <c r="AT980" s="73"/>
      <c r="AU980" s="73"/>
    </row>
    <row r="981" spans="34:47">
      <c r="AH981" s="73"/>
      <c r="AI981" s="73"/>
      <c r="AJ981" s="73"/>
      <c r="AK981" s="73"/>
      <c r="AL981" s="73"/>
      <c r="AM981" s="73"/>
      <c r="AN981" s="73"/>
      <c r="AO981" s="73"/>
      <c r="AP981" s="73"/>
      <c r="AQ981" s="73"/>
      <c r="AR981" s="73"/>
      <c r="AS981" s="73"/>
      <c r="AT981" s="73"/>
      <c r="AU981" s="73"/>
    </row>
    <row r="982" spans="34:47">
      <c r="AH982" s="73"/>
      <c r="AI982" s="73"/>
      <c r="AJ982" s="73"/>
      <c r="AK982" s="73"/>
      <c r="AL982" s="73"/>
      <c r="AM982" s="73"/>
      <c r="AN982" s="73"/>
      <c r="AO982" s="73"/>
      <c r="AP982" s="73"/>
      <c r="AQ982" s="73"/>
      <c r="AR982" s="73"/>
      <c r="AS982" s="73"/>
      <c r="AT982" s="73"/>
      <c r="AU982" s="73"/>
    </row>
    <row r="983" spans="34:47">
      <c r="AH983" s="73"/>
      <c r="AI983" s="73"/>
      <c r="AJ983" s="73"/>
      <c r="AK983" s="73"/>
      <c r="AL983" s="73"/>
      <c r="AM983" s="73"/>
      <c r="AN983" s="73"/>
      <c r="AO983" s="73"/>
      <c r="AP983" s="73"/>
      <c r="AQ983" s="73"/>
      <c r="AR983" s="73"/>
      <c r="AS983" s="73"/>
      <c r="AT983" s="73"/>
      <c r="AU983" s="73"/>
    </row>
    <row r="984" spans="34:47">
      <c r="AH984" s="73"/>
      <c r="AI984" s="73"/>
      <c r="AJ984" s="73"/>
      <c r="AK984" s="73"/>
      <c r="AL984" s="73"/>
      <c r="AM984" s="73"/>
      <c r="AN984" s="73"/>
      <c r="AO984" s="73"/>
      <c r="AP984" s="73"/>
      <c r="AQ984" s="73"/>
      <c r="AR984" s="73"/>
      <c r="AS984" s="73"/>
      <c r="AT984" s="73"/>
      <c r="AU984" s="73"/>
    </row>
    <row r="985" spans="34:47">
      <c r="AH985" s="73"/>
      <c r="AI985" s="73"/>
      <c r="AJ985" s="73"/>
      <c r="AK985" s="73"/>
      <c r="AL985" s="73"/>
      <c r="AM985" s="73"/>
      <c r="AN985" s="73"/>
      <c r="AO985" s="73"/>
      <c r="AP985" s="73"/>
      <c r="AQ985" s="73"/>
      <c r="AR985" s="73"/>
      <c r="AS985" s="73"/>
      <c r="AT985" s="73"/>
      <c r="AU985" s="73"/>
    </row>
    <row r="986" spans="34:47">
      <c r="AH986" s="73"/>
      <c r="AI986" s="73"/>
      <c r="AJ986" s="73"/>
      <c r="AK986" s="73"/>
      <c r="AL986" s="73"/>
      <c r="AM986" s="73"/>
      <c r="AN986" s="73"/>
      <c r="AO986" s="73"/>
      <c r="AP986" s="73"/>
      <c r="AQ986" s="73"/>
      <c r="AR986" s="73"/>
      <c r="AS986" s="73"/>
      <c r="AT986" s="73"/>
      <c r="AU986" s="73"/>
    </row>
    <row r="987" spans="34:47">
      <c r="AH987" s="73"/>
      <c r="AI987" s="73"/>
      <c r="AJ987" s="73"/>
      <c r="AK987" s="73"/>
      <c r="AL987" s="73"/>
      <c r="AM987" s="73"/>
      <c r="AN987" s="73"/>
      <c r="AO987" s="73"/>
      <c r="AP987" s="73"/>
      <c r="AQ987" s="73"/>
      <c r="AR987" s="73"/>
      <c r="AS987" s="73"/>
      <c r="AT987" s="73"/>
      <c r="AU987" s="73"/>
    </row>
    <row r="988" spans="34:47">
      <c r="AH988" s="73"/>
      <c r="AI988" s="73"/>
      <c r="AJ988" s="73"/>
      <c r="AK988" s="73"/>
      <c r="AL988" s="73"/>
      <c r="AM988" s="73"/>
      <c r="AN988" s="73"/>
      <c r="AO988" s="73"/>
      <c r="AP988" s="73"/>
      <c r="AQ988" s="73"/>
      <c r="AR988" s="73"/>
      <c r="AS988" s="73"/>
      <c r="AT988" s="73"/>
      <c r="AU988" s="73"/>
    </row>
    <row r="989" spans="34:47">
      <c r="AH989" s="73"/>
      <c r="AI989" s="73"/>
      <c r="AJ989" s="73"/>
      <c r="AK989" s="73"/>
      <c r="AL989" s="73"/>
      <c r="AM989" s="73"/>
      <c r="AN989" s="73"/>
      <c r="AO989" s="73"/>
      <c r="AP989" s="73"/>
      <c r="AQ989" s="73"/>
      <c r="AR989" s="73"/>
      <c r="AS989" s="73"/>
      <c r="AT989" s="73"/>
      <c r="AU989" s="73"/>
    </row>
    <row r="990" spans="34:47">
      <c r="AH990" s="73"/>
      <c r="AI990" s="73"/>
      <c r="AJ990" s="73"/>
      <c r="AK990" s="73"/>
      <c r="AL990" s="73"/>
      <c r="AM990" s="73"/>
      <c r="AN990" s="73"/>
      <c r="AO990" s="73"/>
      <c r="AP990" s="73"/>
      <c r="AQ990" s="73"/>
      <c r="AR990" s="73"/>
      <c r="AS990" s="73"/>
      <c r="AT990" s="73"/>
      <c r="AU990" s="73"/>
    </row>
    <row r="991" spans="34:47">
      <c r="AH991" s="73"/>
      <c r="AI991" s="73"/>
      <c r="AJ991" s="73"/>
      <c r="AK991" s="73"/>
      <c r="AL991" s="73"/>
      <c r="AM991" s="73"/>
      <c r="AN991" s="73"/>
      <c r="AO991" s="73"/>
      <c r="AP991" s="73"/>
      <c r="AQ991" s="73"/>
      <c r="AR991" s="73"/>
      <c r="AS991" s="73"/>
      <c r="AT991" s="73"/>
      <c r="AU991" s="73"/>
    </row>
    <row r="992" spans="34:47">
      <c r="AH992" s="73"/>
      <c r="AI992" s="73"/>
      <c r="AJ992" s="73"/>
      <c r="AK992" s="73"/>
      <c r="AL992" s="73"/>
      <c r="AM992" s="73"/>
      <c r="AN992" s="73"/>
      <c r="AO992" s="73"/>
      <c r="AP992" s="73"/>
      <c r="AQ992" s="73"/>
      <c r="AR992" s="73"/>
      <c r="AS992" s="73"/>
      <c r="AT992" s="73"/>
      <c r="AU992" s="73"/>
    </row>
    <row r="993" spans="34:47">
      <c r="AH993" s="73"/>
      <c r="AI993" s="73"/>
      <c r="AJ993" s="73"/>
      <c r="AK993" s="73"/>
      <c r="AL993" s="73"/>
      <c r="AM993" s="73"/>
      <c r="AN993" s="73"/>
      <c r="AO993" s="73"/>
      <c r="AP993" s="73"/>
      <c r="AQ993" s="73"/>
      <c r="AR993" s="73"/>
      <c r="AS993" s="73"/>
      <c r="AT993" s="73"/>
      <c r="AU993" s="73"/>
    </row>
    <row r="994" spans="34:47">
      <c r="AH994" s="73"/>
      <c r="AI994" s="73"/>
      <c r="AJ994" s="73"/>
      <c r="AK994" s="73"/>
      <c r="AL994" s="73"/>
      <c r="AM994" s="73"/>
      <c r="AN994" s="73"/>
      <c r="AO994" s="73"/>
      <c r="AP994" s="73"/>
      <c r="AQ994" s="73"/>
      <c r="AR994" s="73"/>
      <c r="AS994" s="73"/>
      <c r="AT994" s="73"/>
      <c r="AU994" s="73"/>
    </row>
    <row r="995" spans="34:47">
      <c r="AH995" s="73"/>
      <c r="AI995" s="73"/>
      <c r="AJ995" s="73"/>
      <c r="AK995" s="73"/>
      <c r="AL995" s="73"/>
      <c r="AM995" s="73"/>
      <c r="AN995" s="73"/>
      <c r="AO995" s="73"/>
      <c r="AP995" s="73"/>
      <c r="AQ995" s="73"/>
      <c r="AR995" s="73"/>
      <c r="AS995" s="73"/>
      <c r="AT995" s="73"/>
      <c r="AU995" s="73"/>
    </row>
    <row r="996" spans="34:47">
      <c r="AH996" s="73"/>
      <c r="AI996" s="73"/>
      <c r="AJ996" s="73"/>
      <c r="AK996" s="73"/>
      <c r="AL996" s="73"/>
      <c r="AM996" s="73"/>
      <c r="AN996" s="73"/>
      <c r="AO996" s="73"/>
      <c r="AP996" s="73"/>
      <c r="AQ996" s="73"/>
      <c r="AR996" s="73"/>
      <c r="AS996" s="73"/>
      <c r="AT996" s="73"/>
      <c r="AU996" s="73"/>
    </row>
    <row r="997" spans="34:47">
      <c r="AH997" s="73"/>
      <c r="AI997" s="73"/>
      <c r="AJ997" s="73"/>
      <c r="AK997" s="73"/>
      <c r="AL997" s="73"/>
      <c r="AM997" s="73"/>
      <c r="AN997" s="73"/>
      <c r="AO997" s="73"/>
      <c r="AP997" s="73"/>
      <c r="AQ997" s="73"/>
      <c r="AR997" s="73"/>
      <c r="AS997" s="73"/>
      <c r="AT997" s="73"/>
      <c r="AU997" s="73"/>
    </row>
  </sheetData>
  <protectedRanges>
    <protectedRange sqref="Y12:Z15 AB12:AC15 R12:S272 AE12:AF65" name="範囲7"/>
    <protectedRange sqref="L12:M65 Y16:Z65" name="範囲5"/>
    <protectedRange sqref="J12:J65 W12:W65" name="範囲3"/>
    <protectedRange sqref="B12:E41 B54:E65 B42:B53" name="範囲1"/>
    <protectedRange sqref="U12:U65 G12:H65" name="範囲2"/>
    <protectedRange sqref="O12:P65 AB16:AC65" name="範囲6"/>
  </protectedRanges>
  <mergeCells count="24">
    <mergeCell ref="AN14:AO14"/>
    <mergeCell ref="BX11:CP11"/>
    <mergeCell ref="CU11:CV11"/>
    <mergeCell ref="CW11:CX11"/>
    <mergeCell ref="CQ12:CR12"/>
    <mergeCell ref="CQ11:CR11"/>
    <mergeCell ref="CS12:CT12"/>
    <mergeCell ref="CS11:CT11"/>
    <mergeCell ref="AU12:AW12"/>
    <mergeCell ref="AX12:AZ12"/>
    <mergeCell ref="BE11:BW11"/>
    <mergeCell ref="AH10:AH11"/>
    <mergeCell ref="L11:S11"/>
    <mergeCell ref="Y11:AF11"/>
    <mergeCell ref="AN13:AO13"/>
    <mergeCell ref="B10:G10"/>
    <mergeCell ref="H10:T10"/>
    <mergeCell ref="U10:AG10"/>
    <mergeCell ref="B2:D2"/>
    <mergeCell ref="Q6:S6"/>
    <mergeCell ref="U4:AB6"/>
    <mergeCell ref="Q3:U3"/>
    <mergeCell ref="AD3:AH3"/>
    <mergeCell ref="B4:N8"/>
  </mergeCells>
  <phoneticPr fontId="3"/>
  <conditionalFormatting sqref="AE12:AE65 R12:R65">
    <cfRule type="expression" dxfId="57" priority="5" stopIfTrue="1">
      <formula>Q12="点 削除→"</formula>
    </cfRule>
    <cfRule type="expression" dxfId="56" priority="6" stopIfTrue="1">
      <formula>Q12="cm 削除→"</formula>
    </cfRule>
  </conditionalFormatting>
  <conditionalFormatting sqref="AF12:AF65 S12:S65">
    <cfRule type="expression" dxfId="55" priority="3" stopIfTrue="1">
      <formula>Q12="点 削除→"</formula>
    </cfRule>
    <cfRule type="expression" dxfId="54" priority="4" stopIfTrue="1">
      <formula>Q12="cm 削除→"</formula>
    </cfRule>
  </conditionalFormatting>
  <conditionalFormatting sqref="Q12:Q65 AD12:AD65">
    <cfRule type="cellIs" dxfId="53" priority="1" stopIfTrue="1" operator="equal">
      <formula>"cm 削除→"</formula>
    </cfRule>
    <cfRule type="cellIs" dxfId="52" priority="2" stopIfTrue="1" operator="equal">
      <formula>"点 削除→"</formula>
    </cfRule>
  </conditionalFormatting>
  <dataValidations xWindow="347" yWindow="631" count="11">
    <dataValidation type="list" allowBlank="1" showInputMessage="1" showErrorMessage="1" sqref="E16:E65">
      <formula1>$E$66:$E$67</formula1>
    </dataValidation>
    <dataValidation type="list" allowBlank="1" showInputMessage="1" showErrorMessage="1" sqref="C16:C65">
      <formula1>$C$66:$C$68</formula1>
    </dataValidation>
    <dataValidation type="list" allowBlank="1" showInputMessage="1" showErrorMessage="1" sqref="J16:J65 W16:W65">
      <formula1>$J$66:$J$71</formula1>
    </dataValidation>
    <dataValidation type="textLength" imeMode="off" operator="equal" showInputMessage="1" showErrorMessage="1" sqref="O16:P17 L16:M17 AB16:AC65 Y16:Z65">
      <formula1>1</formula1>
    </dataValidation>
    <dataValidation type="textLength" imeMode="off" operator="equal" allowBlank="1" showInputMessage="1" showErrorMessage="1" sqref="AE16:AF65 R16:S17">
      <formula1>1</formula1>
    </dataValidation>
    <dataValidation type="list" allowBlank="1" showInputMessage="1" showErrorMessage="1" prompt="男女別注意" sqref="U16:U65 H16:H65">
      <formula1>$H$66:$H$80</formula1>
    </dataValidation>
    <dataValidation type="textLength" operator="equal" allowBlank="1" showInputMessage="1" showErrorMessage="1" sqref="B16:B65">
      <formula1>6</formula1>
    </dataValidation>
    <dataValidation imeMode="halfKatakana" allowBlank="1" showInputMessage="1" showErrorMessage="1" sqref="D16:D65"/>
    <dataValidation imeMode="off" allowBlank="1" showInputMessage="1" showErrorMessage="1" sqref="G16:G65"/>
    <dataValidation type="list" allowBlank="1" showInputMessage="1" showErrorMessage="1" sqref="AH12:AH15">
      <formula1>$AH$66:$AH$72</formula1>
    </dataValidation>
    <dataValidation type="list" allowBlank="1" showInputMessage="1" showErrorMessage="1" sqref="AH16:AH65">
      <formula1>$AH$66:$AH$77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  <rowBreaks count="1" manualBreakCount="1">
    <brk id="27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28"/>
  <sheetViews>
    <sheetView zoomScale="115" zoomScaleNormal="115" workbookViewId="0">
      <selection activeCell="F1" sqref="F1:O1"/>
    </sheetView>
  </sheetViews>
  <sheetFormatPr defaultColWidth="9" defaultRowHeight="13.5"/>
  <cols>
    <col min="1" max="1" width="9" style="1"/>
    <col min="2" max="2" width="6.25" style="1" customWidth="1"/>
    <col min="3" max="3" width="12.5" style="1" customWidth="1"/>
    <col min="4" max="5" width="6.625" style="1" customWidth="1"/>
    <col min="6" max="6" width="6.25" style="1" customWidth="1"/>
    <col min="7" max="8" width="4.125" style="1" hidden="1" customWidth="1"/>
    <col min="9" max="9" width="4.125" style="1" customWidth="1"/>
    <col min="10" max="10" width="9" style="1"/>
    <col min="11" max="11" width="6.25" style="1" customWidth="1"/>
    <col min="12" max="12" width="12.5" style="1" customWidth="1"/>
    <col min="13" max="14" width="9" style="1" hidden="1" customWidth="1"/>
    <col min="15" max="15" width="6.25" style="1" customWidth="1"/>
    <col min="16" max="17" width="9" style="1" hidden="1" customWidth="1"/>
    <col min="18" max="22" width="9" style="1"/>
    <col min="23" max="46" width="9" style="1" hidden="1" customWidth="1"/>
    <col min="47" max="47" width="9" style="1" customWidth="1"/>
    <col min="48" max="16384" width="9" style="1"/>
  </cols>
  <sheetData>
    <row r="1" spans="1:46" ht="32.25" customHeight="1" thickBot="1">
      <c r="A1" s="317" t="s">
        <v>907</v>
      </c>
      <c r="B1" s="317"/>
      <c r="C1" s="317"/>
      <c r="D1" s="145"/>
      <c r="E1" s="145"/>
      <c r="F1" s="314" t="str">
        <f>基本データ!D2</f>
        <v>第68回　岩手県中学校総合体育大会　陸上競技</v>
      </c>
      <c r="G1" s="315"/>
      <c r="H1" s="315"/>
      <c r="I1" s="315"/>
      <c r="J1" s="315"/>
      <c r="K1" s="315"/>
      <c r="L1" s="315"/>
      <c r="M1" s="315"/>
      <c r="N1" s="315"/>
      <c r="O1" s="316"/>
      <c r="W1" s="1" t="s">
        <v>976</v>
      </c>
      <c r="AA1" s="331" t="s">
        <v>951</v>
      </c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</row>
    <row r="2" spans="1:46" ht="14.25" customHeight="1">
      <c r="A2" s="318" t="str">
        <f>CONCATENATE("男子","(",26-COUNTBLANK(A3:A28),"種目",")")</f>
        <v>男子(19種目)</v>
      </c>
      <c r="B2" s="318"/>
      <c r="C2" s="318"/>
      <c r="D2" s="318"/>
      <c r="E2" s="318"/>
      <c r="F2" s="319"/>
      <c r="G2" s="140"/>
      <c r="J2" s="321" t="str">
        <f>CONCATENATE("女子","(",26-COUNTBLANK(J3:J28),"種目",")")</f>
        <v>女子(16種目)</v>
      </c>
      <c r="K2" s="321"/>
      <c r="L2" s="321"/>
      <c r="M2" s="321"/>
      <c r="N2" s="321"/>
      <c r="O2" s="321"/>
      <c r="S2" s="322" t="s">
        <v>927</v>
      </c>
      <c r="T2" s="323"/>
      <c r="U2" s="323"/>
      <c r="V2" s="324"/>
      <c r="W2" s="320"/>
      <c r="X2" s="320"/>
      <c r="Y2" s="320"/>
      <c r="Z2" s="320"/>
      <c r="AA2" s="320" t="str">
        <f>基本データ!$BP$2</f>
        <v>第67回　全日本中学校通信陸上競技岩手県大会</v>
      </c>
      <c r="AB2" s="320"/>
      <c r="AC2" s="320"/>
      <c r="AD2" s="320"/>
      <c r="AE2" s="320" t="str">
        <f>基本データ!BP5</f>
        <v>第57回　和賀地区中学校陸上競技大会</v>
      </c>
      <c r="AF2" s="320"/>
      <c r="AG2" s="320"/>
      <c r="AH2" s="320"/>
      <c r="AI2" s="320" t="str">
        <f>基本データ!BP3</f>
        <v>第68回　岩手県中学校総合体育大会　陸上競技</v>
      </c>
      <c r="AJ2" s="320"/>
      <c r="AK2" s="320"/>
      <c r="AL2" s="320"/>
      <c r="AM2" s="320" t="str">
        <f>基本データ!BP4</f>
        <v>第59回　岩手県中学校通信陸上競技大会　北上地区大会</v>
      </c>
      <c r="AN2" s="320"/>
      <c r="AO2" s="320"/>
      <c r="AP2" s="320"/>
      <c r="AQ2" s="332" t="str">
        <f>基本データ!BP6</f>
        <v>第29回　北上ジュニア陸上競技大会</v>
      </c>
      <c r="AR2" s="332"/>
      <c r="AS2" s="332"/>
      <c r="AT2" s="332"/>
    </row>
    <row r="3" spans="1:46" ht="17.25" customHeight="1">
      <c r="A3" s="146" t="str">
        <f>IF(W3=0,"",W3)</f>
        <v>00201</v>
      </c>
      <c r="B3" s="149" t="str">
        <f>IF(A3="","",VLOOKUP(MID(A3,4,2),データ!$S$1:$T$6,2,FALSE))</f>
        <v>1年</v>
      </c>
      <c r="C3" s="150" t="str">
        <f>IF(A3="","",VLOOKUP(LEFT(A3,3),データ!$P$1:$Q$17,2,FALSE))</f>
        <v>100ｍ</v>
      </c>
      <c r="D3" s="146">
        <f>IF(A3="","",IF(A3="60109",COUNT(入力用!$CU$16:$CU$65),IF(A3="60100",COUNT(入力用!$CV$16:$CV$65),COUNTIF(入力用!$CQ$16:$CQ$65,A3))))</f>
        <v>0</v>
      </c>
      <c r="E3" s="146">
        <f>IF(A3="","",COUNTIF(入力用!$CR$16:$CR$65,A3))</f>
        <v>0</v>
      </c>
      <c r="F3" s="147">
        <f>IF(A3="","",D3+E3)</f>
        <v>0</v>
      </c>
      <c r="G3" s="21" t="str">
        <f>IF(A3=W3,X3,IF(A3=#REF!,#REF!,IF(A3=#REF!,#REF!,IF(A3=#REF!,#REF!,IF(A3=#REF!,#REF!,"")))))</f>
        <v>1</v>
      </c>
      <c r="H3" s="141">
        <f t="shared" ref="H3:H28" si="0">G3-F3</f>
        <v>1</v>
      </c>
      <c r="I3" s="141"/>
      <c r="J3" s="146" t="str">
        <f>IF(Y3=0,"",Y3)</f>
        <v>00201</v>
      </c>
      <c r="K3" s="149" t="str">
        <f>IF(J3="","",VLOOKUP(MID(J3,4,2),データ!$S$1:$T$6,2,FALSE))</f>
        <v>1年</v>
      </c>
      <c r="L3" s="150" t="str">
        <f>IF(J3="","",VLOOKUP(LEFT(J3,3),データ!$P$1:$Q$17,2,FALSE))</f>
        <v>100ｍ</v>
      </c>
      <c r="M3" s="146">
        <f>IF(J3="","",IF(J3="60109",COUNT(入力用!$CW$16:$CW$65),IF(J3="60100",COUNT(入力用!$CX$16:$CX$65),COUNTIF(入力用!$CS$16:$CS$65,J3))))</f>
        <v>0</v>
      </c>
      <c r="N3" s="146">
        <f>IF(J3="","",COUNTIF(入力用!$CT$16:$CT$65,J3))</f>
        <v>0</v>
      </c>
      <c r="O3" s="147">
        <f>IF(J3="","",M3+N3)</f>
        <v>0</v>
      </c>
      <c r="P3" s="21" t="str">
        <f>IF(J3=Y3,Z3,IF(J3=#REF!,#REF!,IF(J3=#REF!,#REF!,IF(J3=#REF!,#REF!,IF(J3=#REF!,#REF!,"")))))</f>
        <v>1</v>
      </c>
      <c r="Q3" s="141">
        <f>P3-O3</f>
        <v>1</v>
      </c>
      <c r="S3" s="325"/>
      <c r="T3" s="326"/>
      <c r="U3" s="326"/>
      <c r="V3" s="327"/>
      <c r="W3" s="21" t="str">
        <f>IF($F$1=$AA$2,AA3,IF($F$1=$AE$2,AE3,IF($F$1=$AI$2,AI3,IF($F$1=$AM$2,AM3,IF($F$1=$AQ$2,AQ3,"")))))</f>
        <v>00201</v>
      </c>
      <c r="X3" s="21" t="str">
        <f>IF($F$1=$AA$2,AB3,IF($F$1=$AE$2,AF3,IF($F$1=$AI$2,AJ3,IF($F$1=$AM$2,AN3,IF($F$1=$AQ$2,AR3,"")))))</f>
        <v>1</v>
      </c>
      <c r="Y3" s="21" t="str">
        <f>IF($F$1=$AA$2,AC3,IF($F$1=$AE$2,AG3,IF($F$1=$AI$2,AK3,IF($F$1=$AM$2,AO3,IF($F$1=$AQ$2,AS3,"")))))</f>
        <v>00201</v>
      </c>
      <c r="Z3" s="21" t="str">
        <f>IF($F$1=$AA$2,AD3,IF($F$1=$AE$2,AH3,IF($F$1=$AI$2,AL3,IF($F$1=$AM$2,AP3,IF($F$1=$AQ$2,AT3,"")))))</f>
        <v>1</v>
      </c>
      <c r="AA3" s="174" t="s">
        <v>947</v>
      </c>
      <c r="AB3" s="175">
        <v>3</v>
      </c>
      <c r="AC3" s="178" t="s">
        <v>947</v>
      </c>
      <c r="AD3" s="178" t="s">
        <v>924</v>
      </c>
      <c r="AE3" s="174" t="s">
        <v>947</v>
      </c>
      <c r="AF3" s="175" t="s">
        <v>967</v>
      </c>
      <c r="AG3" s="178" t="s">
        <v>947</v>
      </c>
      <c r="AH3" s="178" t="s">
        <v>967</v>
      </c>
      <c r="AI3" s="174" t="s">
        <v>908</v>
      </c>
      <c r="AJ3" s="174" t="s">
        <v>949</v>
      </c>
      <c r="AK3" s="178" t="s">
        <v>908</v>
      </c>
      <c r="AL3" s="178" t="s">
        <v>949</v>
      </c>
      <c r="AM3" s="174" t="s">
        <v>947</v>
      </c>
      <c r="AN3" s="175">
        <v>3</v>
      </c>
      <c r="AO3" s="178" t="s">
        <v>947</v>
      </c>
      <c r="AP3" s="178" t="s">
        <v>924</v>
      </c>
      <c r="AQ3" s="176" t="s">
        <v>979</v>
      </c>
      <c r="AR3" s="177">
        <v>100</v>
      </c>
      <c r="AS3" s="178" t="s">
        <v>979</v>
      </c>
      <c r="AT3" s="179">
        <v>100</v>
      </c>
    </row>
    <row r="4" spans="1:46" ht="17.25" customHeight="1">
      <c r="A4" s="146" t="str">
        <f t="shared" ref="A4:A28" si="1">IF(W4=0,"",W4)</f>
        <v>00801</v>
      </c>
      <c r="B4" s="149" t="str">
        <f>IF(A4="","",VLOOKUP(MID(A4,4,2),データ!$S$1:$T$6,2,FALSE))</f>
        <v>1年</v>
      </c>
      <c r="C4" s="150" t="str">
        <f>IF(A4="","",VLOOKUP(LEFT(A4,3),データ!$P$1:$Q$17,2,FALSE))</f>
        <v>1500ｍ</v>
      </c>
      <c r="D4" s="146">
        <f>IF(A4="","",IF(A4="60109",COUNT(入力用!$CU$16:$CU$65),IF(A4="60100",COUNT(入力用!$CV$16:$CV$65),COUNTIF(入力用!$CQ$16:$CQ$65,A4))))</f>
        <v>0</v>
      </c>
      <c r="E4" s="146">
        <f>IF(A4="","",COUNTIF(入力用!$CR$16:$CR$65,A4))</f>
        <v>0</v>
      </c>
      <c r="F4" s="147">
        <f t="shared" ref="F4:F28" si="2">IF(A4="","",D4+E4)</f>
        <v>0</v>
      </c>
      <c r="G4" s="21" t="str">
        <f>IF(A4=W4,X4,IF(A4=#REF!,#REF!,IF(A4=#REF!,#REF!,IF(A4=#REF!,#REF!,IF(A4=#REF!,#REF!,"")))))</f>
        <v>1</v>
      </c>
      <c r="H4" s="141">
        <f t="shared" si="0"/>
        <v>1</v>
      </c>
      <c r="I4" s="141"/>
      <c r="J4" s="146" t="str">
        <f t="shared" ref="J4:J28" si="3">IF(Y4=0,"",Y4)</f>
        <v>00801</v>
      </c>
      <c r="K4" s="149" t="str">
        <f>IF(J4="","",VLOOKUP(MID(J4,4,2),データ!$S$1:$T$6,2,FALSE))</f>
        <v>1年</v>
      </c>
      <c r="L4" s="150" t="str">
        <f>IF(J4="","",VLOOKUP(LEFT(J4,3),データ!$P$1:$Q$17,2,FALSE))</f>
        <v>1500ｍ</v>
      </c>
      <c r="M4" s="146">
        <f>IF(J4="","",IF(J4="60109",COUNT(入力用!$CW$16:$CW$65),IF(J4="60100",COUNT(入力用!$CX$16:$CX$65),COUNTIF(入力用!$CS$16:$CS$65,J4))))</f>
        <v>0</v>
      </c>
      <c r="N4" s="146">
        <f>IF(J4="","",COUNTIF(入力用!$CT$16:$CT$65,J4))</f>
        <v>0</v>
      </c>
      <c r="O4" s="147">
        <f t="shared" ref="O4:O28" si="4">IF(J4="","",M4+N4)</f>
        <v>0</v>
      </c>
      <c r="P4" s="21" t="str">
        <f>IF(J4=Y4,Z4,IF(J4=#REF!,#REF!,IF(J4=#REF!,#REF!,IF(J4=#REF!,#REF!,IF(J4=#REF!,#REF!,"")))))</f>
        <v>1</v>
      </c>
      <c r="Q4" s="141">
        <f t="shared" ref="Q4:Q28" si="5">P4-O4</f>
        <v>1</v>
      </c>
      <c r="S4" s="325"/>
      <c r="T4" s="326"/>
      <c r="U4" s="326"/>
      <c r="V4" s="327"/>
      <c r="W4" s="21" t="str">
        <f t="shared" ref="W4:W28" si="6">IF($F$1=$AA$2,AA4,IF($F$1=$AE$2,AE4,IF($F$1=$AI$2,AI4,IF($F$1=$AM$2,AM4,IF($F$1=$AQ$2,AQ4,"")))))</f>
        <v>00801</v>
      </c>
      <c r="X4" s="21" t="str">
        <f t="shared" ref="X4:X28" si="7">IF($F$1=$AA$2,AB4,IF($F$1=$AE$2,AF4,IF($F$1=$AI$2,AJ4,IF($F$1=$AM$2,AN4,IF($F$1=$AQ$2,AR4,"")))))</f>
        <v>1</v>
      </c>
      <c r="Y4" s="21" t="str">
        <f t="shared" ref="Y4:Y28" si="8">IF($F$1=$AA$2,AC4,IF($F$1=$AE$2,AG4,IF($F$1=$AI$2,AK4,IF($F$1=$AM$2,AO4,IF($F$1=$AQ$2,AS4,"")))))</f>
        <v>00801</v>
      </c>
      <c r="Z4" s="21" t="str">
        <f t="shared" ref="Z4:Z28" si="9">IF($F$1=$AA$2,AD4,IF($F$1=$AE$2,AH4,IF($F$1=$AI$2,AL4,IF($F$1=$AM$2,AP4,IF($F$1=$AQ$2,AT4,"")))))</f>
        <v>1</v>
      </c>
      <c r="AA4" s="174" t="s">
        <v>948</v>
      </c>
      <c r="AB4" s="175">
        <v>3</v>
      </c>
      <c r="AC4" s="178" t="s">
        <v>948</v>
      </c>
      <c r="AD4" s="178" t="s">
        <v>924</v>
      </c>
      <c r="AE4" s="174" t="s">
        <v>948</v>
      </c>
      <c r="AF4" s="175" t="s">
        <v>967</v>
      </c>
      <c r="AG4" s="178" t="s">
        <v>948</v>
      </c>
      <c r="AH4" s="178" t="s">
        <v>967</v>
      </c>
      <c r="AI4" s="174" t="s">
        <v>911</v>
      </c>
      <c r="AJ4" s="174" t="s">
        <v>949</v>
      </c>
      <c r="AK4" s="178" t="s">
        <v>911</v>
      </c>
      <c r="AL4" s="178" t="s">
        <v>949</v>
      </c>
      <c r="AM4" s="174" t="s">
        <v>948</v>
      </c>
      <c r="AN4" s="175">
        <v>3</v>
      </c>
      <c r="AO4" s="178" t="s">
        <v>948</v>
      </c>
      <c r="AP4" s="178" t="s">
        <v>924</v>
      </c>
      <c r="AQ4" s="176" t="s">
        <v>913</v>
      </c>
      <c r="AR4" s="177">
        <v>100</v>
      </c>
      <c r="AS4" s="178" t="s">
        <v>914</v>
      </c>
      <c r="AT4" s="179">
        <v>100</v>
      </c>
    </row>
    <row r="5" spans="1:46" ht="17.25" customHeight="1" thickBot="1">
      <c r="A5" s="146" t="str">
        <f t="shared" si="1"/>
        <v>04201</v>
      </c>
      <c r="B5" s="149" t="str">
        <f>IF(A5="","",VLOOKUP(MID(A5,4,2),データ!$S$1:$T$6,2,FALSE))</f>
        <v>1年</v>
      </c>
      <c r="C5" s="150" t="str">
        <f>IF(A5="","",VLOOKUP(LEFT(A5,3),データ!$P$1:$Q$17,2,FALSE))</f>
        <v>100ｍＨ</v>
      </c>
      <c r="D5" s="146">
        <f>IF(A5="","",IF(A5="60109",COUNT(入力用!$CU$16:$CU$65),IF(A5="60100",COUNT(入力用!$CV$16:$CV$65),COUNTIF(入力用!$CQ$16:$CQ$65,A5))))</f>
        <v>0</v>
      </c>
      <c r="E5" s="146">
        <f>IF(A5="","",COUNTIF(入力用!$CR$16:$CR$65,A5))</f>
        <v>0</v>
      </c>
      <c r="F5" s="147">
        <f t="shared" si="2"/>
        <v>0</v>
      </c>
      <c r="G5" s="21" t="str">
        <f>IF(A5=W5,X5,IF(A5=#REF!,#REF!,IF(A5=#REF!,#REF!,IF(A5=#REF!,#REF!,IF(A5=#REF!,#REF!,"")))))</f>
        <v>1</v>
      </c>
      <c r="H5" s="141">
        <f t="shared" si="0"/>
        <v>1</v>
      </c>
      <c r="I5" s="141"/>
      <c r="J5" s="146" t="str">
        <f t="shared" si="3"/>
        <v>04201</v>
      </c>
      <c r="K5" s="149" t="str">
        <f>IF(J5="","",VLOOKUP(MID(J5,4,2),データ!$S$1:$T$6,2,FALSE))</f>
        <v>1年</v>
      </c>
      <c r="L5" s="150" t="str">
        <f>IF(J5="","",VLOOKUP(LEFT(J5,3),データ!$P$1:$Q$17,2,FALSE))</f>
        <v>100ｍＨ</v>
      </c>
      <c r="M5" s="146">
        <f>IF(J5="","",IF(J5="60109",COUNT(入力用!$CW$16:$CW$65),IF(J5="60100",COUNT(入力用!$CX$16:$CX$65),COUNTIF(入力用!$CS$16:$CS$65,J5))))</f>
        <v>0</v>
      </c>
      <c r="N5" s="146">
        <f>IF(J5="","",COUNTIF(入力用!$CT$16:$CT$65,J5))</f>
        <v>0</v>
      </c>
      <c r="O5" s="147">
        <f t="shared" si="4"/>
        <v>0</v>
      </c>
      <c r="P5" s="21" t="str">
        <f>IF(J5=Y5,Z5,IF(J5=#REF!,#REF!,IF(J5=#REF!,#REF!,IF(J5=#REF!,#REF!,IF(J5=#REF!,#REF!,"")))))</f>
        <v>1</v>
      </c>
      <c r="Q5" s="141">
        <f t="shared" si="5"/>
        <v>1</v>
      </c>
      <c r="S5" s="328"/>
      <c r="T5" s="329"/>
      <c r="U5" s="329"/>
      <c r="V5" s="330"/>
      <c r="W5" s="21" t="str">
        <f t="shared" si="6"/>
        <v>04201</v>
      </c>
      <c r="X5" s="21" t="str">
        <f t="shared" si="7"/>
        <v>1</v>
      </c>
      <c r="Y5" s="21" t="str">
        <f t="shared" si="8"/>
        <v>04201</v>
      </c>
      <c r="Z5" s="21" t="str">
        <f t="shared" si="9"/>
        <v>1</v>
      </c>
      <c r="AA5" s="174" t="s">
        <v>952</v>
      </c>
      <c r="AB5" s="175">
        <v>3</v>
      </c>
      <c r="AC5" s="178" t="s">
        <v>952</v>
      </c>
      <c r="AD5" s="178" t="s">
        <v>924</v>
      </c>
      <c r="AE5" s="174" t="s">
        <v>952</v>
      </c>
      <c r="AF5" s="175" t="s">
        <v>967</v>
      </c>
      <c r="AG5" s="178" t="s">
        <v>952</v>
      </c>
      <c r="AH5" s="178" t="s">
        <v>967</v>
      </c>
      <c r="AI5" s="174" t="s">
        <v>972</v>
      </c>
      <c r="AJ5" s="174" t="s">
        <v>949</v>
      </c>
      <c r="AK5" s="178" t="s">
        <v>972</v>
      </c>
      <c r="AL5" s="178" t="s">
        <v>949</v>
      </c>
      <c r="AM5" s="174" t="s">
        <v>952</v>
      </c>
      <c r="AN5" s="175">
        <v>3</v>
      </c>
      <c r="AO5" s="178" t="s">
        <v>952</v>
      </c>
      <c r="AP5" s="178" t="s">
        <v>924</v>
      </c>
      <c r="AQ5" s="176" t="s">
        <v>980</v>
      </c>
      <c r="AR5" s="177">
        <v>100</v>
      </c>
      <c r="AS5" s="178" t="s">
        <v>980</v>
      </c>
      <c r="AT5" s="179">
        <v>100</v>
      </c>
    </row>
    <row r="6" spans="1:46" ht="17.25" customHeight="1" thickBot="1">
      <c r="A6" s="146" t="str">
        <f t="shared" si="1"/>
        <v>08301</v>
      </c>
      <c r="B6" s="149" t="str">
        <f>IF(A6="","",VLOOKUP(MID(A6,4,2),データ!$S$1:$T$6,2,FALSE))</f>
        <v>1年</v>
      </c>
      <c r="C6" s="150" t="str">
        <f>IF(A6="","",VLOOKUP(LEFT(A6,3),データ!$P$1:$Q$17,2,FALSE))</f>
        <v>男－砲丸投</v>
      </c>
      <c r="D6" s="146">
        <f>IF(A6="","",IF(A6="60109",COUNT(入力用!$CU$16:$CU$65),IF(A6="60100",COUNT(入力用!$CV$16:$CV$65),COUNTIF(入力用!$CQ$16:$CQ$65,A6))))</f>
        <v>0</v>
      </c>
      <c r="E6" s="146">
        <f>IF(A6="","",COUNTIF(入力用!$CR$16:$CR$65,A6))</f>
        <v>0</v>
      </c>
      <c r="F6" s="147">
        <f t="shared" si="2"/>
        <v>0</v>
      </c>
      <c r="G6" s="21" t="str">
        <f>IF(A6=W6,X6,IF(A6=#REF!,#REF!,IF(A6=#REF!,#REF!,IF(A6=#REF!,#REF!,IF(A6=#REF!,#REF!,"")))))</f>
        <v>1</v>
      </c>
      <c r="H6" s="141">
        <f t="shared" si="0"/>
        <v>1</v>
      </c>
      <c r="I6" s="141"/>
      <c r="J6" s="146" t="str">
        <f t="shared" si="3"/>
        <v>08501</v>
      </c>
      <c r="K6" s="149" t="str">
        <f>IF(J6="","",VLOOKUP(MID(J6,4,2),データ!$S$1:$T$6,2,FALSE))</f>
        <v>1年</v>
      </c>
      <c r="L6" s="150" t="str">
        <f>IF(J6="","",VLOOKUP(LEFT(J6,3),データ!$P$1:$Q$17,2,FALSE))</f>
        <v>女－砲丸投</v>
      </c>
      <c r="M6" s="146">
        <f>IF(J6="","",IF(J6="60109",COUNT(入力用!$CW$16:$CW$65),IF(J6="60100",COUNT(入力用!$CX$16:$CX$65),COUNTIF(入力用!$CS$16:$CS$65,J6))))</f>
        <v>0</v>
      </c>
      <c r="N6" s="146">
        <f>IF(J6="","",COUNTIF(入力用!$CT$16:$CT$65,J6))</f>
        <v>0</v>
      </c>
      <c r="O6" s="147">
        <f t="shared" si="4"/>
        <v>0</v>
      </c>
      <c r="P6" s="21" t="str">
        <f>IF(J6=Y6,Z6,IF(J6=#REF!,#REF!,IF(J6=#REF!,#REF!,IF(J6=#REF!,#REF!,IF(J6=#REF!,#REF!,"")))))</f>
        <v>1</v>
      </c>
      <c r="Q6" s="141">
        <f t="shared" si="5"/>
        <v>1</v>
      </c>
      <c r="S6" s="148"/>
      <c r="T6" s="148"/>
      <c r="U6" s="148"/>
      <c r="V6" s="148"/>
      <c r="W6" s="21" t="str">
        <f t="shared" si="6"/>
        <v>08301</v>
      </c>
      <c r="X6" s="21" t="str">
        <f t="shared" si="7"/>
        <v>1</v>
      </c>
      <c r="Y6" s="21" t="str">
        <f t="shared" si="8"/>
        <v>08501</v>
      </c>
      <c r="Z6" s="21" t="str">
        <f t="shared" si="9"/>
        <v>1</v>
      </c>
      <c r="AA6" s="174" t="s">
        <v>953</v>
      </c>
      <c r="AB6" s="175">
        <v>3</v>
      </c>
      <c r="AC6" s="178" t="s">
        <v>953</v>
      </c>
      <c r="AD6" s="178" t="s">
        <v>924</v>
      </c>
      <c r="AE6" s="174" t="s">
        <v>968</v>
      </c>
      <c r="AF6" s="175" t="s">
        <v>967</v>
      </c>
      <c r="AG6" s="178" t="s">
        <v>968</v>
      </c>
      <c r="AH6" s="178" t="s">
        <v>967</v>
      </c>
      <c r="AI6" s="174" t="s">
        <v>969</v>
      </c>
      <c r="AJ6" s="174" t="s">
        <v>949</v>
      </c>
      <c r="AK6" s="178" t="s">
        <v>1015</v>
      </c>
      <c r="AL6" s="178" t="s">
        <v>949</v>
      </c>
      <c r="AM6" s="174" t="s">
        <v>953</v>
      </c>
      <c r="AN6" s="175">
        <v>3</v>
      </c>
      <c r="AO6" s="178" t="s">
        <v>953</v>
      </c>
      <c r="AP6" s="178" t="s">
        <v>924</v>
      </c>
      <c r="AQ6" s="176" t="s">
        <v>921</v>
      </c>
      <c r="AR6" s="177">
        <v>100</v>
      </c>
      <c r="AS6" s="178" t="s">
        <v>981</v>
      </c>
      <c r="AT6" s="179">
        <v>100</v>
      </c>
    </row>
    <row r="7" spans="1:46" ht="17.25" customHeight="1">
      <c r="A7" s="146" t="str">
        <f t="shared" si="1"/>
        <v>00202</v>
      </c>
      <c r="B7" s="149" t="str">
        <f>IF(A7="","",VLOOKUP(MID(A7,4,2),データ!$S$1:$T$6,2,FALSE))</f>
        <v>2年</v>
      </c>
      <c r="C7" s="150" t="str">
        <f>IF(A7="","",VLOOKUP(LEFT(A7,3),データ!$P$1:$Q$17,2,FALSE))</f>
        <v>100ｍ</v>
      </c>
      <c r="D7" s="146">
        <f>IF(A7="","",IF(A7="60109",COUNT(入力用!$CU$16:$CU$65),IF(A7="60100",COUNT(入力用!$CV$16:$CV$65),COUNTIF(入力用!$CQ$16:$CQ$65,A7))))</f>
        <v>0</v>
      </c>
      <c r="E7" s="146">
        <f>IF(A7="","",COUNTIF(入力用!$CR$16:$CR$65,A7))</f>
        <v>0</v>
      </c>
      <c r="F7" s="147">
        <f t="shared" si="2"/>
        <v>0</v>
      </c>
      <c r="G7" s="21" t="str">
        <f>IF(A7=W7,X7,IF(A7=#REF!,#REF!,IF(A7=#REF!,#REF!,IF(A7=#REF!,#REF!,IF(A7=#REF!,#REF!,"")))))</f>
        <v>1</v>
      </c>
      <c r="H7" s="141">
        <f t="shared" si="0"/>
        <v>1</v>
      </c>
      <c r="I7" s="141"/>
      <c r="J7" s="146" t="str">
        <f t="shared" si="3"/>
        <v>00202</v>
      </c>
      <c r="K7" s="149" t="str">
        <f>IF(J7="","",VLOOKUP(MID(J7,4,2),データ!$S$1:$T$6,2,FALSE))</f>
        <v>2年</v>
      </c>
      <c r="L7" s="150" t="str">
        <f>IF(J7="","",VLOOKUP(LEFT(J7,3),データ!$P$1:$Q$17,2,FALSE))</f>
        <v>100ｍ</v>
      </c>
      <c r="M7" s="146">
        <f>IF(J7="","",IF(J7="60109",COUNT(入力用!$CW$16:$CW$65),IF(J7="60100",COUNT(入力用!$CX$16:$CX$65),COUNTIF(入力用!$CS$16:$CS$65,J7))))</f>
        <v>0</v>
      </c>
      <c r="N7" s="146">
        <f>IF(J7="","",COUNTIF(入力用!$CT$16:$CT$65,J7))</f>
        <v>0</v>
      </c>
      <c r="O7" s="147">
        <f t="shared" si="4"/>
        <v>0</v>
      </c>
      <c r="P7" s="21" t="str">
        <f>IF(J7=Y7,Z7,IF(J7=#REF!,#REF!,IF(J7=#REF!,#REF!,IF(J7=#REF!,#REF!,IF(J7=#REF!,#REF!,"")))))</f>
        <v>1</v>
      </c>
      <c r="Q7" s="141">
        <f t="shared" si="5"/>
        <v>1</v>
      </c>
      <c r="S7" s="305" t="s">
        <v>925</v>
      </c>
      <c r="T7" s="306"/>
      <c r="U7" s="306"/>
      <c r="V7" s="307"/>
      <c r="W7" s="21" t="str">
        <f t="shared" si="6"/>
        <v>00202</v>
      </c>
      <c r="X7" s="21" t="str">
        <f t="shared" si="7"/>
        <v>1</v>
      </c>
      <c r="Y7" s="21" t="str">
        <f t="shared" si="8"/>
        <v>00202</v>
      </c>
      <c r="Z7" s="21" t="str">
        <f t="shared" si="9"/>
        <v>1</v>
      </c>
      <c r="AA7" s="174" t="s">
        <v>954</v>
      </c>
      <c r="AB7" s="175">
        <v>3</v>
      </c>
      <c r="AC7" s="178" t="s">
        <v>954</v>
      </c>
      <c r="AD7" s="178" t="s">
        <v>924</v>
      </c>
      <c r="AE7" s="174" t="s">
        <v>954</v>
      </c>
      <c r="AF7" s="175" t="s">
        <v>967</v>
      </c>
      <c r="AG7" s="178" t="s">
        <v>954</v>
      </c>
      <c r="AH7" s="178" t="s">
        <v>967</v>
      </c>
      <c r="AI7" s="174" t="s">
        <v>910</v>
      </c>
      <c r="AJ7" s="174" t="s">
        <v>949</v>
      </c>
      <c r="AK7" s="178" t="s">
        <v>910</v>
      </c>
      <c r="AL7" s="178" t="s">
        <v>949</v>
      </c>
      <c r="AM7" s="174" t="s">
        <v>954</v>
      </c>
      <c r="AN7" s="175">
        <v>3</v>
      </c>
      <c r="AO7" s="178" t="s">
        <v>954</v>
      </c>
      <c r="AP7" s="178" t="s">
        <v>924</v>
      </c>
      <c r="AQ7" s="176" t="s">
        <v>915</v>
      </c>
      <c r="AR7" s="177">
        <v>100</v>
      </c>
      <c r="AS7" s="178" t="s">
        <v>916</v>
      </c>
      <c r="AT7" s="179">
        <v>100</v>
      </c>
    </row>
    <row r="8" spans="1:46" ht="17.25" customHeight="1">
      <c r="A8" s="146" t="str">
        <f t="shared" si="1"/>
        <v>00203</v>
      </c>
      <c r="B8" s="149" t="str">
        <f>IF(A8="","",VLOOKUP(MID(A8,4,2),データ!$S$1:$T$6,2,FALSE))</f>
        <v>3年</v>
      </c>
      <c r="C8" s="150" t="str">
        <f>IF(A8="","",VLOOKUP(LEFT(A8,3),データ!$P$1:$Q$17,2,FALSE))</f>
        <v>100ｍ</v>
      </c>
      <c r="D8" s="146">
        <f>IF(A8="","",IF(A8="60109",COUNT(入力用!$CU$16:$CU$65),IF(A8="60100",COUNT(入力用!$CV$16:$CV$65),COUNTIF(入力用!$CQ$16:$CQ$65,A8))))</f>
        <v>0</v>
      </c>
      <c r="E8" s="146">
        <f>IF(A8="","",COUNTIF(入力用!$CR$16:$CR$65,A8))</f>
        <v>0</v>
      </c>
      <c r="F8" s="147">
        <f t="shared" si="2"/>
        <v>0</v>
      </c>
      <c r="G8" s="21" t="str">
        <f>IF(A8=W8,X8,IF(A8=#REF!,#REF!,IF(A8=#REF!,#REF!,IF(A8=#REF!,#REF!,IF(A8=#REF!,#REF!,"")))))</f>
        <v>1</v>
      </c>
      <c r="H8" s="141">
        <f t="shared" si="0"/>
        <v>1</v>
      </c>
      <c r="I8" s="141"/>
      <c r="J8" s="146" t="str">
        <f t="shared" si="3"/>
        <v>00203</v>
      </c>
      <c r="K8" s="149" t="str">
        <f>IF(J8="","",VLOOKUP(MID(J8,4,2),データ!$S$1:$T$6,2,FALSE))</f>
        <v>3年</v>
      </c>
      <c r="L8" s="150" t="str">
        <f>IF(J8="","",VLOOKUP(LEFT(J8,3),データ!$P$1:$Q$17,2,FALSE))</f>
        <v>100ｍ</v>
      </c>
      <c r="M8" s="146">
        <f>IF(J8="","",IF(J8="60109",COUNT(入力用!$CW$16:$CW$65),IF(J8="60100",COUNT(入力用!$CX$16:$CX$65),COUNTIF(入力用!$CS$16:$CS$65,J8))))</f>
        <v>0</v>
      </c>
      <c r="N8" s="146">
        <f>IF(J8="","",COUNTIF(入力用!$CT$16:$CT$65,J8))</f>
        <v>0</v>
      </c>
      <c r="O8" s="147">
        <f t="shared" si="4"/>
        <v>0</v>
      </c>
      <c r="P8" s="21" t="str">
        <f>IF(J8=Y8,Z8,IF(J8=#REF!,#REF!,IF(J8=#REF!,#REF!,IF(J8=#REF!,#REF!,IF(J8=#REF!,#REF!,"")))))</f>
        <v>1</v>
      </c>
      <c r="Q8" s="141">
        <f t="shared" si="5"/>
        <v>1</v>
      </c>
      <c r="S8" s="308"/>
      <c r="T8" s="309"/>
      <c r="U8" s="309"/>
      <c r="V8" s="310"/>
      <c r="W8" s="21" t="str">
        <f t="shared" si="6"/>
        <v>00203</v>
      </c>
      <c r="X8" s="21" t="str">
        <f t="shared" si="7"/>
        <v>1</v>
      </c>
      <c r="Y8" s="21" t="str">
        <f t="shared" si="8"/>
        <v>00203</v>
      </c>
      <c r="Z8" s="21" t="str">
        <f t="shared" si="9"/>
        <v>1</v>
      </c>
      <c r="AA8" s="174" t="s">
        <v>950</v>
      </c>
      <c r="AB8" s="175">
        <v>3</v>
      </c>
      <c r="AC8" s="178" t="s">
        <v>955</v>
      </c>
      <c r="AD8" s="178" t="s">
        <v>924</v>
      </c>
      <c r="AE8" s="174" t="s">
        <v>950</v>
      </c>
      <c r="AF8" s="175" t="s">
        <v>967</v>
      </c>
      <c r="AG8" s="178" t="s">
        <v>955</v>
      </c>
      <c r="AH8" s="178" t="s">
        <v>967</v>
      </c>
      <c r="AI8" s="174" t="s">
        <v>909</v>
      </c>
      <c r="AJ8" s="174" t="s">
        <v>949</v>
      </c>
      <c r="AK8" s="178" t="s">
        <v>909</v>
      </c>
      <c r="AL8" s="178" t="s">
        <v>949</v>
      </c>
      <c r="AM8" s="174" t="s">
        <v>950</v>
      </c>
      <c r="AN8" s="175">
        <v>3</v>
      </c>
      <c r="AO8" s="178" t="s">
        <v>955</v>
      </c>
      <c r="AP8" s="178" t="s">
        <v>924</v>
      </c>
      <c r="AQ8" s="176" t="s">
        <v>916</v>
      </c>
      <c r="AR8" s="177">
        <v>100</v>
      </c>
      <c r="AS8" s="178" t="s">
        <v>918</v>
      </c>
      <c r="AT8" s="179">
        <v>100</v>
      </c>
    </row>
    <row r="9" spans="1:46" ht="17.25" customHeight="1">
      <c r="A9" s="146" t="str">
        <f t="shared" si="1"/>
        <v>00804</v>
      </c>
      <c r="B9" s="149" t="str">
        <f>IF(A9="","",VLOOKUP(MID(A9,4,2),データ!$S$1:$T$6,2,FALSE))</f>
        <v>2･3年</v>
      </c>
      <c r="C9" s="150" t="str">
        <f>IF(A9="","",VLOOKUP(LEFT(A9,3),データ!$P$1:$Q$17,2,FALSE))</f>
        <v>1500ｍ</v>
      </c>
      <c r="D9" s="146">
        <f>IF(A9="","",IF(A9="60109",COUNT(入力用!$CU$16:$CU$65),IF(A9="60100",COUNT(入力用!$CV$16:$CV$65),COUNTIF(入力用!$CQ$16:$CQ$65,A9))))</f>
        <v>0</v>
      </c>
      <c r="E9" s="146">
        <f>IF(A9="","",COUNTIF(入力用!$CR$16:$CR$65,A9))</f>
        <v>0</v>
      </c>
      <c r="F9" s="147">
        <f t="shared" si="2"/>
        <v>0</v>
      </c>
      <c r="G9" s="21" t="str">
        <f>IF(A9=W9,X9,IF(A9=#REF!,#REF!,IF(A9=#REF!,#REF!,IF(A9=#REF!,#REF!,IF(A9=#REF!,#REF!,"")))))</f>
        <v>1</v>
      </c>
      <c r="H9" s="141">
        <f t="shared" si="0"/>
        <v>1</v>
      </c>
      <c r="I9" s="141"/>
      <c r="J9" s="146" t="str">
        <f t="shared" si="3"/>
        <v>00804</v>
      </c>
      <c r="K9" s="149" t="str">
        <f>IF(J9="","",VLOOKUP(MID(J9,4,2),データ!$S$1:$T$6,2,FALSE))</f>
        <v>2･3年</v>
      </c>
      <c r="L9" s="150" t="str">
        <f>IF(J9="","",VLOOKUP(LEFT(J9,3),データ!$P$1:$Q$17,2,FALSE))</f>
        <v>1500ｍ</v>
      </c>
      <c r="M9" s="146">
        <f>IF(J9="","",IF(J9="60109",COUNT(入力用!$CW$16:$CW$65),IF(J9="60100",COUNT(入力用!$CX$16:$CX$65),COUNTIF(入力用!$CS$16:$CS$65,J9))))</f>
        <v>0</v>
      </c>
      <c r="N9" s="146">
        <f>IF(J9="","",COUNTIF(入力用!$CT$16:$CT$65,J9))</f>
        <v>0</v>
      </c>
      <c r="O9" s="147">
        <f t="shared" si="4"/>
        <v>0</v>
      </c>
      <c r="P9" s="21" t="str">
        <f>IF(J9=Y9,Z9,IF(J9=#REF!,#REF!,IF(J9=#REF!,#REF!,IF(J9=#REF!,#REF!,IF(J9=#REF!,#REF!,"")))))</f>
        <v>1</v>
      </c>
      <c r="Q9" s="141">
        <f t="shared" si="5"/>
        <v>1</v>
      </c>
      <c r="S9" s="308" t="s">
        <v>928</v>
      </c>
      <c r="T9" s="309"/>
      <c r="U9" s="309"/>
      <c r="V9" s="310"/>
      <c r="W9" s="21" t="str">
        <f t="shared" si="6"/>
        <v>00804</v>
      </c>
      <c r="X9" s="21" t="str">
        <f t="shared" si="7"/>
        <v>1</v>
      </c>
      <c r="Y9" s="21" t="str">
        <f t="shared" si="8"/>
        <v>00804</v>
      </c>
      <c r="Z9" s="21" t="str">
        <f t="shared" si="9"/>
        <v>1</v>
      </c>
      <c r="AA9" s="174" t="s">
        <v>955</v>
      </c>
      <c r="AB9" s="175">
        <v>3</v>
      </c>
      <c r="AC9" s="178" t="s">
        <v>956</v>
      </c>
      <c r="AD9" s="178" t="s">
        <v>924</v>
      </c>
      <c r="AE9" s="174" t="s">
        <v>955</v>
      </c>
      <c r="AF9" s="175" t="s">
        <v>967</v>
      </c>
      <c r="AG9" s="178" t="s">
        <v>956</v>
      </c>
      <c r="AH9" s="178" t="s">
        <v>967</v>
      </c>
      <c r="AI9" s="174" t="s">
        <v>970</v>
      </c>
      <c r="AJ9" s="174" t="s">
        <v>949</v>
      </c>
      <c r="AK9" s="178" t="s">
        <v>971</v>
      </c>
      <c r="AL9" s="178" t="s">
        <v>949</v>
      </c>
      <c r="AM9" s="174" t="s">
        <v>955</v>
      </c>
      <c r="AN9" s="175">
        <v>3</v>
      </c>
      <c r="AO9" s="178" t="s">
        <v>956</v>
      </c>
      <c r="AP9" s="178" t="s">
        <v>924</v>
      </c>
      <c r="AQ9" s="176" t="s">
        <v>917</v>
      </c>
      <c r="AR9" s="177">
        <v>100</v>
      </c>
      <c r="AS9" s="178" t="s">
        <v>922</v>
      </c>
      <c r="AT9" s="179">
        <v>100</v>
      </c>
    </row>
    <row r="10" spans="1:46" ht="17.25" customHeight="1">
      <c r="A10" s="146" t="str">
        <f t="shared" si="1"/>
        <v>00300</v>
      </c>
      <c r="B10" s="149" t="str">
        <f>IF(A10="","",VLOOKUP(MID(A10,4,2),データ!$S$1:$T$6,2,FALSE))</f>
        <v>共通</v>
      </c>
      <c r="C10" s="150" t="str">
        <f>IF(A10="","",VLOOKUP(LEFT(A10,3),データ!$P$1:$Q$17,2,FALSE))</f>
        <v>200ｍ</v>
      </c>
      <c r="D10" s="146">
        <f>IF(A10="","",IF(A10="60109",COUNT(入力用!$CU$16:$CU$65),IF(A10="60100",COUNT(入力用!$CV$16:$CV$65),COUNTIF(入力用!$CQ$16:$CQ$65,A10))))</f>
        <v>0</v>
      </c>
      <c r="E10" s="146">
        <f>IF(A10="","",COUNTIF(入力用!$CR$16:$CR$65,A10))</f>
        <v>0</v>
      </c>
      <c r="F10" s="147">
        <f t="shared" si="2"/>
        <v>0</v>
      </c>
      <c r="G10" s="21" t="str">
        <f>IF(A10=W10,X10,IF(A10=#REF!,#REF!,IF(A10=#REF!,#REF!,IF(A10=#REF!,#REF!,IF(A10=#REF!,#REF!,"")))))</f>
        <v>1</v>
      </c>
      <c r="H10" s="141">
        <f t="shared" si="0"/>
        <v>1</v>
      </c>
      <c r="I10" s="141"/>
      <c r="J10" s="146" t="str">
        <f t="shared" si="3"/>
        <v>04204</v>
      </c>
      <c r="K10" s="149" t="str">
        <f>IF(J10="","",VLOOKUP(MID(J10,4,2),データ!$S$1:$T$6,2,FALSE))</f>
        <v>2･3年</v>
      </c>
      <c r="L10" s="150" t="str">
        <f>IF(J10="","",VLOOKUP(LEFT(J10,3),データ!$P$1:$Q$17,2,FALSE))</f>
        <v>100ｍＨ</v>
      </c>
      <c r="M10" s="146">
        <f>IF(J10="","",IF(J10="60109",COUNT(入力用!$CW$16:$CW$65),IF(J10="60100",COUNT(入力用!$CX$16:$CX$65),COUNTIF(入力用!$CS$16:$CS$65,J10))))</f>
        <v>0</v>
      </c>
      <c r="N10" s="146">
        <f>IF(J10="","",COUNTIF(入力用!$CT$16:$CT$65,J10))</f>
        <v>0</v>
      </c>
      <c r="O10" s="147">
        <f t="shared" si="4"/>
        <v>0</v>
      </c>
      <c r="P10" s="21" t="str">
        <f>IF(J10=Y10,Z10,IF(J10=#REF!,#REF!,IF(J10=#REF!,#REF!,IF(J10=#REF!,#REF!,IF(J10=#REF!,#REF!,"")))))</f>
        <v>1</v>
      </c>
      <c r="Q10" s="141">
        <f t="shared" si="5"/>
        <v>1</v>
      </c>
      <c r="S10" s="308"/>
      <c r="T10" s="309"/>
      <c r="U10" s="309"/>
      <c r="V10" s="310"/>
      <c r="W10" s="21" t="str">
        <f t="shared" si="6"/>
        <v>00300</v>
      </c>
      <c r="X10" s="21" t="str">
        <f t="shared" si="7"/>
        <v>1</v>
      </c>
      <c r="Y10" s="21" t="str">
        <f t="shared" si="8"/>
        <v>04204</v>
      </c>
      <c r="Z10" s="21" t="str">
        <f t="shared" si="9"/>
        <v>1</v>
      </c>
      <c r="AA10" s="174" t="s">
        <v>971</v>
      </c>
      <c r="AB10" s="175">
        <v>3</v>
      </c>
      <c r="AC10" s="178" t="s">
        <v>964</v>
      </c>
      <c r="AD10" s="178" t="s">
        <v>924</v>
      </c>
      <c r="AE10" s="174" t="s">
        <v>956</v>
      </c>
      <c r="AF10" s="175" t="s">
        <v>967</v>
      </c>
      <c r="AG10" s="178" t="s">
        <v>964</v>
      </c>
      <c r="AH10" s="178" t="s">
        <v>967</v>
      </c>
      <c r="AI10" s="174" t="s">
        <v>912</v>
      </c>
      <c r="AJ10" s="174" t="s">
        <v>949</v>
      </c>
      <c r="AK10" s="178" t="s">
        <v>973</v>
      </c>
      <c r="AL10" s="178" t="s">
        <v>949</v>
      </c>
      <c r="AM10" s="174" t="s">
        <v>970</v>
      </c>
      <c r="AN10" s="175">
        <v>3</v>
      </c>
      <c r="AO10" s="178" t="s">
        <v>964</v>
      </c>
      <c r="AP10" s="178" t="s">
        <v>924</v>
      </c>
      <c r="AQ10" s="176" t="s">
        <v>918</v>
      </c>
      <c r="AR10" s="177">
        <v>100</v>
      </c>
      <c r="AS10" s="178" t="s">
        <v>985</v>
      </c>
      <c r="AT10" s="179">
        <v>100</v>
      </c>
    </row>
    <row r="11" spans="1:46" ht="17.25" customHeight="1">
      <c r="A11" s="146" t="str">
        <f t="shared" si="1"/>
        <v>00500</v>
      </c>
      <c r="B11" s="149" t="str">
        <f>IF(A11="","",VLOOKUP(MID(A11,4,2),データ!$S$1:$T$6,2,FALSE))</f>
        <v>共通</v>
      </c>
      <c r="C11" s="150" t="str">
        <f>IF(A11="","",VLOOKUP(LEFT(A11,3),データ!$P$1:$Q$17,2,FALSE))</f>
        <v>400ｍ</v>
      </c>
      <c r="D11" s="146">
        <f>IF(A11="","",IF(A11="60109",COUNT(入力用!$CU$16:$CU$65),IF(A11="60100",COUNT(入力用!$CV$16:$CV$65),COUNTIF(入力用!$CQ$16:$CQ$65,A11))))</f>
        <v>0</v>
      </c>
      <c r="E11" s="146">
        <f>IF(A11="","",COUNTIF(入力用!$CR$16:$CR$65,A11))</f>
        <v>0</v>
      </c>
      <c r="F11" s="147">
        <f t="shared" si="2"/>
        <v>0</v>
      </c>
      <c r="G11" s="21" t="str">
        <f>IF(A11=W11,X11,IF(A11=#REF!,#REF!,IF(A11=#REF!,#REF!,IF(A11=#REF!,#REF!,IF(A11=#REF!,#REF!,"")))))</f>
        <v>1</v>
      </c>
      <c r="H11" s="141">
        <f t="shared" si="0"/>
        <v>1</v>
      </c>
      <c r="I11" s="141"/>
      <c r="J11" s="146" t="str">
        <f t="shared" si="3"/>
        <v>08504</v>
      </c>
      <c r="K11" s="149" t="str">
        <f>IF(J11="","",VLOOKUP(MID(J11,4,2),データ!$S$1:$T$6,2,FALSE))</f>
        <v>2･3年</v>
      </c>
      <c r="L11" s="150" t="str">
        <f>IF(J11="","",VLOOKUP(LEFT(J11,3),データ!$P$1:$Q$17,2,FALSE))</f>
        <v>女－砲丸投</v>
      </c>
      <c r="M11" s="146">
        <f>IF(J11="","",IF(J11="60109",COUNT(入力用!$CW$16:$CW$65),IF(J11="60100",COUNT(入力用!$CX$16:$CX$65),COUNTIF(入力用!$CS$16:$CS$65,J11))))</f>
        <v>0</v>
      </c>
      <c r="N11" s="146">
        <f>IF(J11="","",COUNTIF(入力用!$CT$16:$CT$65,J11))</f>
        <v>0</v>
      </c>
      <c r="O11" s="147">
        <f t="shared" si="4"/>
        <v>0</v>
      </c>
      <c r="P11" s="21" t="str">
        <f>IF(J11=Y11,Z11,IF(J11=#REF!,#REF!,IF(J11=#REF!,#REF!,IF(J11=#REF!,#REF!,IF(J11=#REF!,#REF!,"")))))</f>
        <v>1</v>
      </c>
      <c r="Q11" s="141">
        <f t="shared" si="5"/>
        <v>1</v>
      </c>
      <c r="S11" s="308" t="s">
        <v>926</v>
      </c>
      <c r="T11" s="309"/>
      <c r="U11" s="309"/>
      <c r="V11" s="310"/>
      <c r="W11" s="21" t="str">
        <f t="shared" si="6"/>
        <v>00500</v>
      </c>
      <c r="X11" s="21" t="str">
        <f t="shared" si="7"/>
        <v>1</v>
      </c>
      <c r="Y11" s="21" t="str">
        <f t="shared" si="8"/>
        <v>08504</v>
      </c>
      <c r="Z11" s="21" t="str">
        <f t="shared" si="9"/>
        <v>1</v>
      </c>
      <c r="AA11" s="174" t="s">
        <v>957</v>
      </c>
      <c r="AB11" s="175">
        <v>3</v>
      </c>
      <c r="AC11" s="178" t="s">
        <v>959</v>
      </c>
      <c r="AD11" s="178" t="s">
        <v>924</v>
      </c>
      <c r="AE11" s="174" t="s">
        <v>957</v>
      </c>
      <c r="AF11" s="175" t="s">
        <v>967</v>
      </c>
      <c r="AG11" s="178" t="s">
        <v>959</v>
      </c>
      <c r="AH11" s="178" t="s">
        <v>967</v>
      </c>
      <c r="AI11" s="174" t="s">
        <v>913</v>
      </c>
      <c r="AJ11" s="174" t="s">
        <v>949</v>
      </c>
      <c r="AK11" s="178" t="s">
        <v>974</v>
      </c>
      <c r="AL11" s="178" t="s">
        <v>949</v>
      </c>
      <c r="AM11" s="174" t="s">
        <v>957</v>
      </c>
      <c r="AN11" s="175">
        <v>3</v>
      </c>
      <c r="AO11" s="178" t="s">
        <v>959</v>
      </c>
      <c r="AP11" s="178" t="s">
        <v>924</v>
      </c>
      <c r="AQ11" s="176" t="s">
        <v>919</v>
      </c>
      <c r="AR11" s="177">
        <v>100</v>
      </c>
      <c r="AS11" s="141"/>
    </row>
    <row r="12" spans="1:46" ht="17.25" customHeight="1" thickBot="1">
      <c r="A12" s="146" t="str">
        <f t="shared" si="1"/>
        <v>00600</v>
      </c>
      <c r="B12" s="149" t="str">
        <f>IF(A12="","",VLOOKUP(MID(A12,4,2),データ!$S$1:$T$6,2,FALSE))</f>
        <v>共通</v>
      </c>
      <c r="C12" s="150" t="str">
        <f>IF(A12="","",VLOOKUP(LEFT(A12,3),データ!$P$1:$Q$17,2,FALSE))</f>
        <v>800ｍ</v>
      </c>
      <c r="D12" s="146">
        <f>IF(A12="","",IF(A12="60109",COUNT(入力用!$CU$16:$CU$65),IF(A12="60100",COUNT(入力用!$CV$16:$CV$65),COUNTIF(入力用!$CQ$16:$CQ$65,A12))))</f>
        <v>0</v>
      </c>
      <c r="E12" s="146">
        <f>IF(A12="","",COUNTIF(入力用!$CR$16:$CR$65,A12))</f>
        <v>0</v>
      </c>
      <c r="F12" s="147">
        <f t="shared" si="2"/>
        <v>0</v>
      </c>
      <c r="G12" s="21" t="str">
        <f>IF(A12=W12,X12,IF(A12=#REF!,#REF!,IF(A12=#REF!,#REF!,IF(A12=#REF!,#REF!,IF(A12=#REF!,#REF!,"")))))</f>
        <v>1</v>
      </c>
      <c r="H12" s="141">
        <f t="shared" si="0"/>
        <v>1</v>
      </c>
      <c r="I12" s="141"/>
      <c r="J12" s="146" t="str">
        <f t="shared" si="3"/>
        <v>00300</v>
      </c>
      <c r="K12" s="149" t="str">
        <f>IF(J12="","",VLOOKUP(MID(J12,4,2),データ!$S$1:$T$6,2,FALSE))</f>
        <v>共通</v>
      </c>
      <c r="L12" s="150" t="str">
        <f>IF(J12="","",VLOOKUP(LEFT(J12,3),データ!$P$1:$Q$17,2,FALSE))</f>
        <v>200ｍ</v>
      </c>
      <c r="M12" s="146">
        <f>IF(J12="","",IF(J12="60109",COUNT(入力用!$CW$16:$CW$65),IF(J12="60100",COUNT(入力用!$CX$16:$CX$65),COUNTIF(入力用!$CS$16:$CS$65,J12))))</f>
        <v>0</v>
      </c>
      <c r="N12" s="146">
        <f>IF(J12="","",COUNTIF(入力用!$CT$16:$CT$65,J12))</f>
        <v>0</v>
      </c>
      <c r="O12" s="147">
        <f t="shared" si="4"/>
        <v>0</v>
      </c>
      <c r="P12" s="21" t="str">
        <f>IF(J12=Y12,Z12,IF(J12=#REF!,#REF!,IF(J12=#REF!,#REF!,IF(J12=#REF!,#REF!,IF(J12=#REF!,#REF!,"")))))</f>
        <v>1</v>
      </c>
      <c r="Q12" s="141">
        <f t="shared" si="5"/>
        <v>1</v>
      </c>
      <c r="S12" s="311"/>
      <c r="T12" s="312"/>
      <c r="U12" s="312"/>
      <c r="V12" s="313"/>
      <c r="W12" s="21" t="str">
        <f t="shared" si="6"/>
        <v>00600</v>
      </c>
      <c r="X12" s="21" t="str">
        <f t="shared" si="7"/>
        <v>1</v>
      </c>
      <c r="Y12" s="21" t="str">
        <f t="shared" si="8"/>
        <v>00300</v>
      </c>
      <c r="Z12" s="21" t="str">
        <f t="shared" si="9"/>
        <v>1</v>
      </c>
      <c r="AA12" s="174" t="s">
        <v>958</v>
      </c>
      <c r="AB12" s="175">
        <v>3</v>
      </c>
      <c r="AC12" s="178" t="s">
        <v>961</v>
      </c>
      <c r="AD12" s="178" t="s">
        <v>924</v>
      </c>
      <c r="AE12" s="174" t="s">
        <v>958</v>
      </c>
      <c r="AF12" s="175" t="s">
        <v>967</v>
      </c>
      <c r="AG12" s="178" t="s">
        <v>961</v>
      </c>
      <c r="AH12" s="178" t="s">
        <v>967</v>
      </c>
      <c r="AI12" s="174" t="s">
        <v>914</v>
      </c>
      <c r="AJ12" s="174" t="s">
        <v>949</v>
      </c>
      <c r="AK12" s="178" t="s">
        <v>912</v>
      </c>
      <c r="AL12" s="178" t="s">
        <v>949</v>
      </c>
      <c r="AM12" s="174" t="s">
        <v>958</v>
      </c>
      <c r="AN12" s="175">
        <v>3</v>
      </c>
      <c r="AO12" s="178" t="s">
        <v>961</v>
      </c>
      <c r="AP12" s="178" t="s">
        <v>924</v>
      </c>
      <c r="AQ12" s="174" t="s">
        <v>985</v>
      </c>
      <c r="AR12" s="174" t="s">
        <v>986</v>
      </c>
      <c r="AS12" s="141"/>
    </row>
    <row r="13" spans="1:46" ht="17.25" customHeight="1">
      <c r="A13" s="146" t="str">
        <f t="shared" si="1"/>
        <v>01000</v>
      </c>
      <c r="B13" s="149" t="str">
        <f>IF(A13="","",VLOOKUP(MID(A13,4,2),データ!$S$1:$T$6,2,FALSE))</f>
        <v>共通</v>
      </c>
      <c r="C13" s="150" t="str">
        <f>IF(A13="","",VLOOKUP(LEFT(A13,3),データ!$P$1:$Q$17,2,FALSE))</f>
        <v>3000ｍ</v>
      </c>
      <c r="D13" s="146">
        <f>IF(A13="","",IF(A13="60109",COUNT(入力用!$CU$16:$CU$65),IF(A13="60100",COUNT(入力用!$CV$16:$CV$65),COUNTIF(入力用!$CQ$16:$CQ$65,A13))))</f>
        <v>0</v>
      </c>
      <c r="E13" s="146">
        <f>IF(A13="","",COUNTIF(入力用!$CR$16:$CR$65,A13))</f>
        <v>0</v>
      </c>
      <c r="F13" s="147">
        <f>IF(A13="","",D13+E13)</f>
        <v>0</v>
      </c>
      <c r="G13" s="21" t="str">
        <f>IF(A13=W13,X13,IF(A13=#REF!,#REF!,IF(A13=#REF!,#REF!,IF(A13=#REF!,#REF!,IF(A13=#REF!,#REF!,"")))))</f>
        <v>1</v>
      </c>
      <c r="H13" s="141">
        <f t="shared" si="0"/>
        <v>1</v>
      </c>
      <c r="I13" s="141"/>
      <c r="J13" s="146" t="str">
        <f t="shared" si="3"/>
        <v>00600</v>
      </c>
      <c r="K13" s="149" t="str">
        <f>IF(J13="","",VLOOKUP(MID(J13,4,2),データ!$S$1:$T$6,2,FALSE))</f>
        <v>共通</v>
      </c>
      <c r="L13" s="150" t="str">
        <f>IF(J13="","",VLOOKUP(LEFT(J13,3),データ!$P$1:$Q$17,2,FALSE))</f>
        <v>800ｍ</v>
      </c>
      <c r="M13" s="146">
        <f>IF(J13="","",IF(J13="60109",COUNT(入力用!$CW$16:$CW$65),IF(J13="60100",COUNT(入力用!$CX$16:$CX$65),COUNTIF(入力用!$CS$16:$CS$65,J13))))</f>
        <v>0</v>
      </c>
      <c r="N13" s="146">
        <f>IF(J13="","",COUNTIF(入力用!$CT$16:$CT$65,J13))</f>
        <v>0</v>
      </c>
      <c r="O13" s="147">
        <f t="shared" si="4"/>
        <v>0</v>
      </c>
      <c r="P13" s="21" t="str">
        <f>IF(J13=Y13,Z13,IF(J13=#REF!,#REF!,IF(J13=#REF!,#REF!,IF(J13=#REF!,#REF!,IF(J13=#REF!,#REF!,"")))))</f>
        <v>1</v>
      </c>
      <c r="Q13" s="141">
        <f t="shared" si="5"/>
        <v>1</v>
      </c>
      <c r="W13" s="21" t="str">
        <f t="shared" si="6"/>
        <v>01000</v>
      </c>
      <c r="X13" s="21" t="str">
        <f t="shared" si="7"/>
        <v>1</v>
      </c>
      <c r="Y13" s="21" t="str">
        <f t="shared" si="8"/>
        <v>00600</v>
      </c>
      <c r="Z13" s="21" t="str">
        <f t="shared" si="9"/>
        <v>1</v>
      </c>
      <c r="AA13" s="174" t="s">
        <v>959</v>
      </c>
      <c r="AB13" s="175">
        <v>3</v>
      </c>
      <c r="AC13" s="178" t="s">
        <v>965</v>
      </c>
      <c r="AD13" s="178" t="s">
        <v>924</v>
      </c>
      <c r="AE13" s="174" t="s">
        <v>959</v>
      </c>
      <c r="AF13" s="175" t="s">
        <v>967</v>
      </c>
      <c r="AG13" s="178" t="s">
        <v>965</v>
      </c>
      <c r="AH13" s="178" t="s">
        <v>967</v>
      </c>
      <c r="AI13" s="174" t="s">
        <v>921</v>
      </c>
      <c r="AJ13" s="174" t="s">
        <v>949</v>
      </c>
      <c r="AK13" s="178" t="s">
        <v>914</v>
      </c>
      <c r="AL13" s="178" t="s">
        <v>949</v>
      </c>
      <c r="AM13" s="174" t="s">
        <v>959</v>
      </c>
      <c r="AN13" s="175">
        <v>3</v>
      </c>
      <c r="AO13" s="178" t="s">
        <v>965</v>
      </c>
      <c r="AP13" s="178" t="s">
        <v>924</v>
      </c>
      <c r="AQ13" s="159"/>
      <c r="AS13" s="141"/>
    </row>
    <row r="14" spans="1:46" ht="17.25" customHeight="1">
      <c r="A14" s="146" t="str">
        <f t="shared" si="1"/>
        <v>03200</v>
      </c>
      <c r="B14" s="149" t="str">
        <f>IF(A14="","",VLOOKUP(MID(A14,4,2),データ!$S$1:$T$6,2,FALSE))</f>
        <v>共通</v>
      </c>
      <c r="C14" s="150" t="str">
        <f>IF(A14="","",VLOOKUP(LEFT(A14,3),データ!$P$1:$Q$17,2,FALSE))</f>
        <v>110ｍＨ</v>
      </c>
      <c r="D14" s="146">
        <f>IF(A14="","",IF(A14="60109",COUNT(入力用!$CU$16:$CU$65),IF(A14="60100",COUNT(入力用!$CV$16:$CV$65),COUNTIF(入力用!$CQ$16:$CQ$65,A14))))</f>
        <v>0</v>
      </c>
      <c r="E14" s="146">
        <f>IF(A14="","",COUNTIF(入力用!$CR$16:$CR$65,A14))</f>
        <v>0</v>
      </c>
      <c r="F14" s="147">
        <f>IF(A14="","",D14+E14)</f>
        <v>0</v>
      </c>
      <c r="G14" s="21" t="str">
        <f>IF(A14=W14,X14,IF(A14=#REF!,#REF!,IF(A14=#REF!,#REF!,IF(A14=#REF!,#REF!,IF(A14=#REF!,#REF!,"")))))</f>
        <v>1</v>
      </c>
      <c r="H14" s="141">
        <f t="shared" si="0"/>
        <v>1</v>
      </c>
      <c r="I14" s="141"/>
      <c r="J14" s="146" t="str">
        <f t="shared" si="3"/>
        <v>07100</v>
      </c>
      <c r="K14" s="149" t="str">
        <f>IF(J14="","",VLOOKUP(MID(J14,4,2),データ!$S$1:$T$6,2,FALSE))</f>
        <v>共通</v>
      </c>
      <c r="L14" s="150" t="str">
        <f>IF(J14="","",VLOOKUP(LEFT(J14,3),データ!$P$1:$Q$17,2,FALSE))</f>
        <v>走高跳</v>
      </c>
      <c r="M14" s="146">
        <f>IF(J14="","",IF(J14="60109",COUNT(入力用!$CW$16:$CW$65),IF(J14="60100",COUNT(入力用!$CX$16:$CX$65),COUNTIF(入力用!$CS$16:$CS$65,J14))))</f>
        <v>0</v>
      </c>
      <c r="N14" s="146">
        <f>IF(J14="","",COUNTIF(入力用!$CT$16:$CT$65,J14))</f>
        <v>0</v>
      </c>
      <c r="O14" s="147">
        <f t="shared" si="4"/>
        <v>0</v>
      </c>
      <c r="P14" s="21" t="str">
        <f>IF(J14=Y14,Z14,IF(J14=#REF!,#REF!,IF(J14=#REF!,#REF!,IF(J14=#REF!,#REF!,IF(J14=#REF!,#REF!,"")))))</f>
        <v>1</v>
      </c>
      <c r="Q14" s="141">
        <f t="shared" si="5"/>
        <v>1</v>
      </c>
      <c r="W14" s="21" t="str">
        <f t="shared" si="6"/>
        <v>03200</v>
      </c>
      <c r="X14" s="21" t="str">
        <f t="shared" si="7"/>
        <v>1</v>
      </c>
      <c r="Y14" s="21" t="str">
        <f t="shared" si="8"/>
        <v>07100</v>
      </c>
      <c r="Z14" s="21" t="str">
        <f t="shared" si="9"/>
        <v>1</v>
      </c>
      <c r="AA14" s="174" t="s">
        <v>960</v>
      </c>
      <c r="AB14" s="175">
        <v>3</v>
      </c>
      <c r="AC14" s="178" t="s">
        <v>966</v>
      </c>
      <c r="AD14" s="178" t="s">
        <v>924</v>
      </c>
      <c r="AE14" s="174" t="s">
        <v>960</v>
      </c>
      <c r="AF14" s="175" t="s">
        <v>967</v>
      </c>
      <c r="AG14" s="178" t="s">
        <v>966</v>
      </c>
      <c r="AH14" s="178" t="s">
        <v>967</v>
      </c>
      <c r="AI14" s="174" t="s">
        <v>915</v>
      </c>
      <c r="AJ14" s="174" t="s">
        <v>949</v>
      </c>
      <c r="AK14" s="178" t="s">
        <v>916</v>
      </c>
      <c r="AL14" s="178" t="s">
        <v>949</v>
      </c>
      <c r="AM14" s="174" t="s">
        <v>960</v>
      </c>
      <c r="AN14" s="175">
        <v>3</v>
      </c>
      <c r="AO14" s="178" t="s">
        <v>966</v>
      </c>
      <c r="AP14" s="178" t="s">
        <v>924</v>
      </c>
      <c r="AQ14" s="159"/>
      <c r="AS14" s="141"/>
    </row>
    <row r="15" spans="1:46" ht="17.25" customHeight="1">
      <c r="A15" s="146" t="str">
        <f t="shared" si="1"/>
        <v>07100</v>
      </c>
      <c r="B15" s="149" t="str">
        <f>IF(A15="","",VLOOKUP(MID(A15,4,2),データ!$S$1:$T$6,2,FALSE))</f>
        <v>共通</v>
      </c>
      <c r="C15" s="150" t="str">
        <f>IF(A15="","",VLOOKUP(LEFT(A15,3),データ!$P$1:$Q$17,2,FALSE))</f>
        <v>走高跳</v>
      </c>
      <c r="D15" s="146">
        <f>IF(A15="","",IF(A15="60109",COUNT(入力用!$CU$16:$CU$65),IF(A15="60100",COUNT(入力用!$CV$16:$CV$65),COUNTIF(入力用!$CQ$16:$CQ$65,A15))))</f>
        <v>0</v>
      </c>
      <c r="E15" s="146">
        <f>IF(A15="","",COUNTIF(入力用!$CR$16:$CR$65,A15))</f>
        <v>0</v>
      </c>
      <c r="F15" s="147">
        <f t="shared" si="2"/>
        <v>0</v>
      </c>
      <c r="G15" s="21" t="str">
        <f>IF(A15=W15,X15,IF(A15=#REF!,#REF!,IF(A15=#REF!,#REF!,IF(A15=#REF!,#REF!,IF(A15=#REF!,#REF!,"")))))</f>
        <v>1</v>
      </c>
      <c r="H15" s="141">
        <f t="shared" si="0"/>
        <v>1</v>
      </c>
      <c r="I15" s="141"/>
      <c r="J15" s="146" t="str">
        <f t="shared" si="3"/>
        <v>07300</v>
      </c>
      <c r="K15" s="149" t="str">
        <f>IF(J15="","",VLOOKUP(MID(J15,4,2),データ!$S$1:$T$6,2,FALSE))</f>
        <v>共通</v>
      </c>
      <c r="L15" s="150" t="str">
        <f>IF(J15="","",VLOOKUP(LEFT(J15,3),データ!$P$1:$Q$17,2,FALSE))</f>
        <v>走幅跳</v>
      </c>
      <c r="M15" s="146">
        <f>IF(J15="","",IF(J15="60109",COUNT(入力用!$CW$16:$CW$65),IF(J15="60100",COUNT(入力用!$CX$16:$CX$65),COUNTIF(入力用!$CS$16:$CS$65,J15))))</f>
        <v>0</v>
      </c>
      <c r="N15" s="146">
        <f>IF(J15="","",COUNTIF(入力用!$CT$16:$CT$65,J15))</f>
        <v>0</v>
      </c>
      <c r="O15" s="147">
        <f t="shared" si="4"/>
        <v>0</v>
      </c>
      <c r="P15" s="21" t="str">
        <f>IF(J15=Y15,Z15,IF(J15=#REF!,#REF!,IF(J15=#REF!,#REF!,IF(J15=#REF!,#REF!,IF(J15=#REF!,#REF!,"")))))</f>
        <v>1</v>
      </c>
      <c r="Q15" s="141">
        <f t="shared" si="5"/>
        <v>1</v>
      </c>
      <c r="W15" s="21" t="str">
        <f t="shared" si="6"/>
        <v>07100</v>
      </c>
      <c r="X15" s="21" t="str">
        <f t="shared" si="7"/>
        <v>1</v>
      </c>
      <c r="Y15" s="21" t="str">
        <f t="shared" si="8"/>
        <v>07300</v>
      </c>
      <c r="Z15" s="21" t="str">
        <f t="shared" si="9"/>
        <v>1</v>
      </c>
      <c r="AA15" s="174" t="s">
        <v>961</v>
      </c>
      <c r="AB15" s="175">
        <v>3</v>
      </c>
      <c r="AC15" s="178" t="s">
        <v>975</v>
      </c>
      <c r="AD15" s="178" t="s">
        <v>983</v>
      </c>
      <c r="AE15" s="174" t="s">
        <v>961</v>
      </c>
      <c r="AF15" s="175" t="s">
        <v>967</v>
      </c>
      <c r="AG15" s="178" t="s">
        <v>975</v>
      </c>
      <c r="AH15" s="178" t="s">
        <v>983</v>
      </c>
      <c r="AI15" s="174" t="s">
        <v>916</v>
      </c>
      <c r="AJ15" s="174" t="s">
        <v>949</v>
      </c>
      <c r="AK15" s="178" t="s">
        <v>918</v>
      </c>
      <c r="AL15" s="178" t="s">
        <v>949</v>
      </c>
      <c r="AM15" s="174" t="s">
        <v>961</v>
      </c>
      <c r="AN15" s="175">
        <v>3</v>
      </c>
      <c r="AO15" s="178" t="s">
        <v>975</v>
      </c>
      <c r="AP15" s="178" t="s">
        <v>983</v>
      </c>
      <c r="AQ15" s="159"/>
      <c r="AS15" s="141"/>
    </row>
    <row r="16" spans="1:46" ht="17.25" customHeight="1">
      <c r="A16" s="146" t="str">
        <f t="shared" si="1"/>
        <v>07200</v>
      </c>
      <c r="B16" s="149" t="str">
        <f>IF(A16="","",VLOOKUP(MID(A16,4,2),データ!$S$1:$T$6,2,FALSE))</f>
        <v>共通</v>
      </c>
      <c r="C16" s="150" t="str">
        <f>IF(A16="","",VLOOKUP(LEFT(A16,3),データ!$P$1:$Q$17,2,FALSE))</f>
        <v>棒高跳</v>
      </c>
      <c r="D16" s="146">
        <f>IF(A16="","",IF(A16="60109",COUNT(入力用!$CU$16:$CU$65),IF(A16="60100",COUNT(入力用!$CV$16:$CV$65),COUNTIF(入力用!$CQ$16:$CQ$65,A16))))</f>
        <v>0</v>
      </c>
      <c r="E16" s="146">
        <f>IF(A16="","",COUNTIF(入力用!$CR$16:$CR$65,A16))</f>
        <v>0</v>
      </c>
      <c r="F16" s="147">
        <f t="shared" si="2"/>
        <v>0</v>
      </c>
      <c r="G16" s="21" t="str">
        <f>IF(A16=W16,X16,IF(A16=#REF!,#REF!,IF(A16=#REF!,#REF!,IF(A16=#REF!,#REF!,IF(A16=#REF!,#REF!,"")))))</f>
        <v>1</v>
      </c>
      <c r="H16" s="141">
        <f t="shared" si="0"/>
        <v>1</v>
      </c>
      <c r="I16" s="141"/>
      <c r="J16" s="146" t="str">
        <f t="shared" si="3"/>
        <v>21400</v>
      </c>
      <c r="K16" s="149" t="str">
        <f>IF(J16="","",VLOOKUP(MID(J16,4,2),データ!$S$1:$T$6,2,FALSE))</f>
        <v>共通</v>
      </c>
      <c r="L16" s="150" t="str">
        <f>IF(J16="","",VLOOKUP(LEFT(J16,3),データ!$P$1:$Q$17,2,FALSE))</f>
        <v>女－四種</v>
      </c>
      <c r="M16" s="146">
        <f>IF(J16="","",IF(J16="60109",COUNT(入力用!$CW$16:$CW$65),IF(J16="60100",COUNT(入力用!$CX$16:$CX$65),COUNTIF(入力用!$CS$16:$CS$65,J16))))</f>
        <v>0</v>
      </c>
      <c r="N16" s="146">
        <f>IF(J16="","",COUNTIF(入力用!$CT$16:$CT$65,J16))</f>
        <v>0</v>
      </c>
      <c r="O16" s="147">
        <f t="shared" si="4"/>
        <v>0</v>
      </c>
      <c r="P16" s="21" t="str">
        <f>IF(J16=Y16,Z16,IF(J16=#REF!,#REF!,IF(J16=#REF!,#REF!,IF(J16=#REF!,#REF!,IF(J16=#REF!,#REF!,"")))))</f>
        <v>1</v>
      </c>
      <c r="Q16" s="141">
        <f t="shared" si="5"/>
        <v>1</v>
      </c>
      <c r="W16" s="21" t="str">
        <f t="shared" si="6"/>
        <v>07200</v>
      </c>
      <c r="X16" s="21" t="str">
        <f t="shared" si="7"/>
        <v>1</v>
      </c>
      <c r="Y16" s="21" t="str">
        <f t="shared" si="8"/>
        <v>21400</v>
      </c>
      <c r="Z16" s="21" t="str">
        <f t="shared" si="9"/>
        <v>1</v>
      </c>
      <c r="AA16" s="174" t="s">
        <v>962</v>
      </c>
      <c r="AB16" s="175">
        <v>3</v>
      </c>
      <c r="AC16" s="178" t="s">
        <v>982</v>
      </c>
      <c r="AD16" s="178" t="s">
        <v>983</v>
      </c>
      <c r="AE16" s="174" t="s">
        <v>962</v>
      </c>
      <c r="AF16" s="175" t="s">
        <v>967</v>
      </c>
      <c r="AG16" s="178" t="s">
        <v>982</v>
      </c>
      <c r="AH16" s="178" t="s">
        <v>983</v>
      </c>
      <c r="AI16" s="174" t="s">
        <v>917</v>
      </c>
      <c r="AJ16" s="174" t="s">
        <v>949</v>
      </c>
      <c r="AK16" s="178" t="s">
        <v>923</v>
      </c>
      <c r="AL16" s="178" t="s">
        <v>949</v>
      </c>
      <c r="AM16" s="174" t="s">
        <v>962</v>
      </c>
      <c r="AN16" s="175">
        <v>3</v>
      </c>
      <c r="AO16" s="178" t="s">
        <v>982</v>
      </c>
      <c r="AP16" s="178" t="s">
        <v>983</v>
      </c>
      <c r="AQ16" s="159"/>
      <c r="AS16" s="141"/>
    </row>
    <row r="17" spans="1:45" ht="17.25" customHeight="1">
      <c r="A17" s="146" t="str">
        <f t="shared" si="1"/>
        <v>07300</v>
      </c>
      <c r="B17" s="149" t="str">
        <f>IF(A17="","",VLOOKUP(MID(A17,4,2),データ!$S$1:$T$6,2,FALSE))</f>
        <v>共通</v>
      </c>
      <c r="C17" s="150" t="str">
        <f>IF(A17="","",VLOOKUP(LEFT(A17,3),データ!$P$1:$Q$17,2,FALSE))</f>
        <v>走幅跳</v>
      </c>
      <c r="D17" s="146">
        <f>IF(A17="","",IF(A17="60109",COUNT(入力用!$CU$16:$CU$65),IF(A17="60100",COUNT(入力用!$CV$16:$CV$65),COUNTIF(入力用!$CQ$16:$CQ$65,A17))))</f>
        <v>0</v>
      </c>
      <c r="E17" s="146">
        <f>IF(A17="","",COUNTIF(入力用!$CR$16:$CR$65,A17))</f>
        <v>0</v>
      </c>
      <c r="F17" s="147">
        <f t="shared" si="2"/>
        <v>0</v>
      </c>
      <c r="G17" s="21" t="str">
        <f>IF(A17=W17,X17,IF(A17=#REF!,#REF!,IF(A17=#REF!,#REF!,IF(A17=#REF!,#REF!,IF(A17=#REF!,#REF!,"")))))</f>
        <v>1</v>
      </c>
      <c r="H17" s="141">
        <f t="shared" si="0"/>
        <v>1</v>
      </c>
      <c r="I17" s="141"/>
      <c r="J17" s="146" t="str">
        <f t="shared" si="3"/>
        <v>60109</v>
      </c>
      <c r="K17" s="149" t="str">
        <f>IF(J17="","",VLOOKUP(MID(J17,4,2),データ!$S$1:$T$6,2,FALSE))</f>
        <v>低学年</v>
      </c>
      <c r="L17" s="150" t="str">
        <f>IF(J17="","",VLOOKUP(LEFT(J17,3),データ!$P$1:$Q$17,2,FALSE))</f>
        <v>4×100ｍＲ</v>
      </c>
      <c r="M17" s="146">
        <f>IF(J17="","",IF(J17="60109",COUNT(入力用!$CW$16:$CW$65),IF(J17="60100",COUNT(入力用!$CX$16:$CX$65),COUNTIF(入力用!$CS$16:$CS$65,J17))))</f>
        <v>0</v>
      </c>
      <c r="N17" s="146">
        <f>IF(J17="","",COUNTIF(入力用!$CT$16:$CT$65,J17))</f>
        <v>0</v>
      </c>
      <c r="O17" s="147">
        <f t="shared" si="4"/>
        <v>0</v>
      </c>
      <c r="P17" s="21" t="str">
        <f>IF(J17=Y17,Z17,IF(J17=#REF!,#REF!,IF(J17=#REF!,#REF!,IF(J17=#REF!,#REF!,IF(J17=#REF!,#REF!,"")))))</f>
        <v>6</v>
      </c>
      <c r="Q17" s="141">
        <f t="shared" si="5"/>
        <v>6</v>
      </c>
      <c r="W17" s="21" t="str">
        <f t="shared" si="6"/>
        <v>07300</v>
      </c>
      <c r="X17" s="21" t="str">
        <f t="shared" si="7"/>
        <v>1</v>
      </c>
      <c r="Y17" s="21" t="str">
        <f t="shared" si="8"/>
        <v>60109</v>
      </c>
      <c r="Z17" s="21" t="str">
        <f t="shared" si="9"/>
        <v>6</v>
      </c>
      <c r="AA17" s="174" t="s">
        <v>963</v>
      </c>
      <c r="AB17" s="175">
        <v>3</v>
      </c>
      <c r="AC17" s="141"/>
      <c r="AD17" s="141"/>
      <c r="AE17" s="174" t="s">
        <v>963</v>
      </c>
      <c r="AF17" s="175" t="s">
        <v>967</v>
      </c>
      <c r="AG17" s="141"/>
      <c r="AH17" s="141"/>
      <c r="AI17" s="174" t="s">
        <v>918</v>
      </c>
      <c r="AJ17" s="174" t="s">
        <v>949</v>
      </c>
      <c r="AK17" s="178" t="s">
        <v>975</v>
      </c>
      <c r="AL17" s="178" t="s">
        <v>983</v>
      </c>
      <c r="AM17" s="174" t="s">
        <v>963</v>
      </c>
      <c r="AN17" s="175">
        <v>3</v>
      </c>
      <c r="AO17" s="141"/>
      <c r="AP17" s="141"/>
      <c r="AQ17" s="159"/>
      <c r="AS17" s="141"/>
    </row>
    <row r="18" spans="1:45" ht="17.25" customHeight="1">
      <c r="A18" s="146" t="str">
        <f t="shared" si="1"/>
        <v>08300</v>
      </c>
      <c r="B18" s="149" t="str">
        <f>IF(A18="","",VLOOKUP(MID(A18,4,2),データ!$S$1:$T$6,2,FALSE))</f>
        <v>共通</v>
      </c>
      <c r="C18" s="150" t="str">
        <f>IF(A18="","",VLOOKUP(LEFT(A18,3),データ!$P$1:$Q$17,2,FALSE))</f>
        <v>男－砲丸投</v>
      </c>
      <c r="D18" s="146">
        <f>IF(A18="","",IF(A18="60109",COUNT(入力用!$CU$16:$CU$65),IF(A18="60100",COUNT(入力用!$CV$16:$CV$65),COUNTIF(入力用!$CQ$16:$CQ$65,A18))))</f>
        <v>0</v>
      </c>
      <c r="E18" s="146">
        <f>IF(A18="","",COUNTIF(入力用!$CR$16:$CR$65,A18))</f>
        <v>0</v>
      </c>
      <c r="F18" s="147">
        <f>IF(A18="","",D18+E18)</f>
        <v>0</v>
      </c>
      <c r="G18" s="21" t="str">
        <f>IF(A18=W18,X18,IF(A18=#REF!,#REF!,IF(A18=#REF!,#REF!,IF(A18=#REF!,#REF!,IF(A18=#REF!,#REF!,"")))))</f>
        <v>1</v>
      </c>
      <c r="H18" s="141">
        <f t="shared" si="0"/>
        <v>1</v>
      </c>
      <c r="I18" s="141"/>
      <c r="J18" s="146" t="str">
        <f t="shared" si="3"/>
        <v>60100</v>
      </c>
      <c r="K18" s="149" t="str">
        <f>IF(J18="","",VLOOKUP(MID(J18,4,2),データ!$S$1:$T$6,2,FALSE))</f>
        <v>共通</v>
      </c>
      <c r="L18" s="150" t="str">
        <f>IF(J18="","",VLOOKUP(LEFT(J18,3),データ!$P$1:$Q$17,2,FALSE))</f>
        <v>4×100ｍＲ</v>
      </c>
      <c r="M18" s="146">
        <f>IF(J18="","",IF(J18="60109",COUNT(入力用!$CW$16:$CW$65),IF(J18="60100",COUNT(入力用!$CX$16:$CX$65),COUNTIF(入力用!$CS$16:$CS$65,J18))))</f>
        <v>0</v>
      </c>
      <c r="N18" s="146">
        <f>IF(J18="","",COUNTIF(入力用!$CT$16:$CT$65,J18))</f>
        <v>0</v>
      </c>
      <c r="O18" s="147">
        <f t="shared" si="4"/>
        <v>0</v>
      </c>
      <c r="P18" s="21" t="str">
        <f>IF(J18=Y18,Z18,IF(J18=#REF!,#REF!,IF(J18=#REF!,#REF!,IF(J18=#REF!,#REF!,IF(J18=#REF!,#REF!,"")))))</f>
        <v>6</v>
      </c>
      <c r="Q18" s="141">
        <f t="shared" si="5"/>
        <v>6</v>
      </c>
      <c r="W18" s="21" t="str">
        <f t="shared" si="6"/>
        <v>08300</v>
      </c>
      <c r="X18" s="21" t="str">
        <f t="shared" si="7"/>
        <v>1</v>
      </c>
      <c r="Y18" s="21" t="str">
        <f t="shared" si="8"/>
        <v>60100</v>
      </c>
      <c r="Z18" s="21" t="str">
        <f t="shared" si="9"/>
        <v>6</v>
      </c>
      <c r="AA18" s="174" t="s">
        <v>975</v>
      </c>
      <c r="AB18" s="175">
        <v>6</v>
      </c>
      <c r="AC18" s="141"/>
      <c r="AD18" s="141"/>
      <c r="AE18" s="174" t="s">
        <v>975</v>
      </c>
      <c r="AF18" s="175" t="s">
        <v>983</v>
      </c>
      <c r="AG18" s="141"/>
      <c r="AH18" s="141"/>
      <c r="AI18" s="174" t="s">
        <v>919</v>
      </c>
      <c r="AJ18" s="174" t="s">
        <v>949</v>
      </c>
      <c r="AK18" s="178" t="s">
        <v>982</v>
      </c>
      <c r="AL18" s="178" t="s">
        <v>983</v>
      </c>
      <c r="AM18" s="174" t="s">
        <v>975</v>
      </c>
      <c r="AN18" s="174" t="s">
        <v>983</v>
      </c>
      <c r="AO18" s="141"/>
      <c r="AP18" s="141"/>
      <c r="AQ18" s="159"/>
      <c r="AS18" s="141"/>
    </row>
    <row r="19" spans="1:45" ht="17.25" customHeight="1">
      <c r="A19" s="146" t="str">
        <f t="shared" si="1"/>
        <v>21300</v>
      </c>
      <c r="B19" s="149" t="str">
        <f>IF(A19="","",VLOOKUP(MID(A19,4,2),データ!$S$1:$T$6,2,FALSE))</f>
        <v>共通</v>
      </c>
      <c r="C19" s="150" t="str">
        <f>IF(A19="","",VLOOKUP(LEFT(A19,3),データ!$P$1:$Q$17,2,FALSE))</f>
        <v>男－四種</v>
      </c>
      <c r="D19" s="146">
        <f>IF(A19="","",IF(A19="60109",COUNT(入力用!$CU$16:$CU$65),IF(A19="60100",COUNT(入力用!$CV$16:$CV$65),COUNTIF(入力用!$CQ$16:$CQ$65,A19))))</f>
        <v>0</v>
      </c>
      <c r="E19" s="146">
        <f>IF(A19="","",COUNTIF(入力用!$CR$16:$CR$65,A19))</f>
        <v>0</v>
      </c>
      <c r="F19" s="147">
        <f t="shared" si="2"/>
        <v>0</v>
      </c>
      <c r="G19" s="21" t="str">
        <f>IF(A19=W19,X19,IF(A19=#REF!,#REF!,IF(A19=#REF!,#REF!,IF(A19=#REF!,#REF!,IF(A19=#REF!,#REF!,"")))))</f>
        <v>1</v>
      </c>
      <c r="H19" s="141">
        <f t="shared" si="0"/>
        <v>1</v>
      </c>
      <c r="I19" s="141"/>
      <c r="J19" s="146" t="str">
        <f t="shared" si="3"/>
        <v/>
      </c>
      <c r="K19" s="149" t="str">
        <f>IF(J19="","",VLOOKUP(MID(J19,4,2),データ!$S$1:$T$6,2,FALSE))</f>
        <v/>
      </c>
      <c r="L19" s="150" t="str">
        <f>IF(J19="","",VLOOKUP(LEFT(J19,3),データ!$P$1:$Q$17,2,FALSE))</f>
        <v/>
      </c>
      <c r="M19" s="146" t="str">
        <f>IF(J19="","",IF(J19="60109",COUNT(入力用!$CW$16:$CW$65),IF(J19="60100",COUNT(入力用!$CX$16:$CX$65),COUNTIF(入力用!$CS$16:$CS$65,J19))))</f>
        <v/>
      </c>
      <c r="N19" s="146" t="str">
        <f>IF(J19="","",COUNTIF(入力用!$CT$16:$CT$65,J19))</f>
        <v/>
      </c>
      <c r="O19" s="147" t="str">
        <f t="shared" si="4"/>
        <v/>
      </c>
      <c r="P19" s="21" t="e">
        <f>IF(J19=Y19,Z19,IF(J19=#REF!,#REF!,IF(J19=#REF!,#REF!,IF(J19=#REF!,#REF!,IF(J19=#REF!,#REF!,"")))))</f>
        <v>#REF!</v>
      </c>
      <c r="Q19" s="141" t="e">
        <f t="shared" si="5"/>
        <v>#REF!</v>
      </c>
      <c r="W19" s="21" t="str">
        <f t="shared" si="6"/>
        <v>21300</v>
      </c>
      <c r="X19" s="21" t="str">
        <f t="shared" si="7"/>
        <v>1</v>
      </c>
      <c r="Y19" s="21">
        <f t="shared" si="8"/>
        <v>0</v>
      </c>
      <c r="Z19" s="21">
        <f t="shared" si="9"/>
        <v>0</v>
      </c>
      <c r="AA19" s="174" t="s">
        <v>982</v>
      </c>
      <c r="AB19" s="175">
        <v>6</v>
      </c>
      <c r="AC19" s="141"/>
      <c r="AD19" s="141"/>
      <c r="AE19" s="174" t="s">
        <v>982</v>
      </c>
      <c r="AF19" s="175" t="s">
        <v>983</v>
      </c>
      <c r="AG19" s="141"/>
      <c r="AH19" s="141"/>
      <c r="AI19" s="174" t="s">
        <v>920</v>
      </c>
      <c r="AJ19" s="174" t="s">
        <v>949</v>
      </c>
      <c r="AK19" s="141"/>
      <c r="AL19" s="141"/>
      <c r="AM19" s="174" t="s">
        <v>982</v>
      </c>
      <c r="AN19" s="174" t="s">
        <v>983</v>
      </c>
      <c r="AO19" s="141"/>
      <c r="AP19" s="141"/>
      <c r="AQ19" s="159"/>
      <c r="AS19" s="141"/>
    </row>
    <row r="20" spans="1:45" ht="17.25" customHeight="1">
      <c r="A20" s="146" t="str">
        <f t="shared" si="1"/>
        <v>60109</v>
      </c>
      <c r="B20" s="149" t="str">
        <f>IF(A20="","",VLOOKUP(MID(A20,4,2),データ!$S$1:$T$6,2,FALSE))</f>
        <v>低学年</v>
      </c>
      <c r="C20" s="150" t="str">
        <f>IF(A20="","",VLOOKUP(LEFT(A20,3),データ!$P$1:$Q$17,2,FALSE))</f>
        <v>4×100ｍＲ</v>
      </c>
      <c r="D20" s="146">
        <f>IF(A20="","",IF(A20="60109",COUNT(入力用!$CU$16:$CU$65),IF(A20="60100",COUNT(入力用!$CV$16:$CV$65),COUNTIF(入力用!$CQ$16:$CQ$65,A20))))</f>
        <v>0</v>
      </c>
      <c r="E20" s="146">
        <f>IF(A20="","",COUNTIF(入力用!$CR$16:$CR$65,A20))</f>
        <v>0</v>
      </c>
      <c r="F20" s="147">
        <f t="shared" si="2"/>
        <v>0</v>
      </c>
      <c r="G20" s="21" t="str">
        <f>IF(A20=W20,X20,IF(A20=#REF!,#REF!,IF(A20=#REF!,#REF!,IF(A20=#REF!,#REF!,IF(A20=#REF!,#REF!,"")))))</f>
        <v>6</v>
      </c>
      <c r="H20" s="141">
        <f t="shared" si="0"/>
        <v>6</v>
      </c>
      <c r="I20" s="141"/>
      <c r="J20" s="146" t="str">
        <f t="shared" si="3"/>
        <v/>
      </c>
      <c r="K20" s="149" t="str">
        <f>IF(J20="","",VLOOKUP(MID(J20,4,2),データ!$S$1:$T$6,2,FALSE))</f>
        <v/>
      </c>
      <c r="L20" s="150" t="str">
        <f>IF(J20="","",VLOOKUP(LEFT(J20,3),データ!$P$1:$Q$17,2,FALSE))</f>
        <v/>
      </c>
      <c r="M20" s="146" t="str">
        <f>IF(J20="","",IF(J20="60109",COUNT(入力用!$CW$16:$CW$65),IF(J20="60100",COUNT(入力用!$CX$16:$CX$65),COUNTIF(入力用!$CS$16:$CS$65,J20))))</f>
        <v/>
      </c>
      <c r="N20" s="146" t="str">
        <f>IF(J20="","",COUNTIF(入力用!$CT$16:$CT$65,J20))</f>
        <v/>
      </c>
      <c r="O20" s="147" t="str">
        <f t="shared" si="4"/>
        <v/>
      </c>
      <c r="P20" s="21" t="e">
        <f>IF(J20=Y20,Z20,IF(J20=#REF!,#REF!,IF(J20=#REF!,#REF!,IF(J20=#REF!,#REF!,IF(J20=#REF!,#REF!,"")))))</f>
        <v>#REF!</v>
      </c>
      <c r="Q20" s="141" t="e">
        <f t="shared" si="5"/>
        <v>#REF!</v>
      </c>
      <c r="W20" s="21" t="str">
        <f t="shared" si="6"/>
        <v>60109</v>
      </c>
      <c r="X20" s="21" t="str">
        <f t="shared" si="7"/>
        <v>6</v>
      </c>
      <c r="Y20" s="21">
        <f t="shared" si="8"/>
        <v>0</v>
      </c>
      <c r="Z20" s="21">
        <f t="shared" si="9"/>
        <v>0</v>
      </c>
      <c r="AA20" s="141"/>
      <c r="AB20" s="141"/>
      <c r="AC20" s="141"/>
      <c r="AD20" s="141"/>
      <c r="AE20" s="141"/>
      <c r="AF20" s="141"/>
      <c r="AG20" s="141"/>
      <c r="AH20" s="141"/>
      <c r="AI20" s="174" t="s">
        <v>975</v>
      </c>
      <c r="AJ20" s="174" t="s">
        <v>983</v>
      </c>
      <c r="AK20" s="141"/>
      <c r="AL20" s="141"/>
      <c r="AM20" s="141"/>
      <c r="AN20" s="141"/>
      <c r="AO20" s="141"/>
      <c r="AP20" s="141"/>
      <c r="AQ20" s="159"/>
      <c r="AS20" s="141"/>
    </row>
    <row r="21" spans="1:45" ht="17.25" customHeight="1">
      <c r="A21" s="146" t="str">
        <f t="shared" si="1"/>
        <v>60100</v>
      </c>
      <c r="B21" s="149" t="str">
        <f>IF(A21="","",VLOOKUP(MID(A21,4,2),データ!$S$1:$T$6,2,FALSE))</f>
        <v>共通</v>
      </c>
      <c r="C21" s="150" t="str">
        <f>IF(A21="","",VLOOKUP(LEFT(A21,3),データ!$P$1:$Q$17,2,FALSE))</f>
        <v>4×100ｍＲ</v>
      </c>
      <c r="D21" s="146">
        <f>IF(A21="","",IF(A21="60109",COUNT(入力用!$CU$16:$CU$65),IF(A21="60100",COUNT(入力用!$CV$16:$CV$65),COUNTIF(入力用!$CQ$16:$CQ$65,A21))))</f>
        <v>0</v>
      </c>
      <c r="E21" s="146">
        <f>IF(A21="","",COUNTIF(入力用!$CR$16:$CR$65,A21))</f>
        <v>0</v>
      </c>
      <c r="F21" s="147">
        <f t="shared" si="2"/>
        <v>0</v>
      </c>
      <c r="G21" s="21" t="str">
        <f>IF(A21=W21,X21,IF(A21=#REF!,#REF!,IF(A21=#REF!,#REF!,IF(A21=#REF!,#REF!,IF(A21=#REF!,#REF!,"")))))</f>
        <v>6</v>
      </c>
      <c r="H21" s="141">
        <f t="shared" si="0"/>
        <v>6</v>
      </c>
      <c r="I21" s="141"/>
      <c r="J21" s="146" t="str">
        <f t="shared" si="3"/>
        <v/>
      </c>
      <c r="K21" s="149" t="str">
        <f>IF(J21="","",VLOOKUP(MID(J21,4,2),データ!$S$1:$T$6,2,FALSE))</f>
        <v/>
      </c>
      <c r="L21" s="150" t="str">
        <f>IF(J21="","",VLOOKUP(LEFT(J21,3),データ!$P$1:$Q$17,2,FALSE))</f>
        <v/>
      </c>
      <c r="M21" s="146" t="str">
        <f>IF(J21="","",IF(J21="60109",COUNT(入力用!$CW$16:$CW$65),IF(J21="60100",COUNT(入力用!$CX$16:$CX$65),COUNTIF(入力用!$CS$16:$CS$65,J21))))</f>
        <v/>
      </c>
      <c r="N21" s="146" t="str">
        <f>IF(J21="","",COUNTIF(入力用!$CT$16:$CT$65,J21))</f>
        <v/>
      </c>
      <c r="O21" s="147" t="str">
        <f t="shared" si="4"/>
        <v/>
      </c>
      <c r="P21" s="21" t="e">
        <f>IF(J21=Y21,Z21,IF(J21=#REF!,#REF!,IF(J21=#REF!,#REF!,IF(J21=#REF!,#REF!,IF(J21=#REF!,#REF!,"")))))</f>
        <v>#REF!</v>
      </c>
      <c r="Q21" s="141" t="e">
        <f t="shared" si="5"/>
        <v>#REF!</v>
      </c>
      <c r="W21" s="21" t="str">
        <f t="shared" si="6"/>
        <v>60100</v>
      </c>
      <c r="X21" s="21" t="str">
        <f t="shared" si="7"/>
        <v>6</v>
      </c>
      <c r="Y21" s="21">
        <f t="shared" si="8"/>
        <v>0</v>
      </c>
      <c r="Z21" s="21">
        <f t="shared" si="9"/>
        <v>0</v>
      </c>
      <c r="AA21" s="141"/>
      <c r="AB21" s="141"/>
      <c r="AC21" s="141"/>
      <c r="AD21" s="141"/>
      <c r="AE21" s="141"/>
      <c r="AF21" s="141"/>
      <c r="AG21" s="141"/>
      <c r="AH21" s="141"/>
      <c r="AI21" s="174" t="s">
        <v>982</v>
      </c>
      <c r="AJ21" s="174" t="s">
        <v>983</v>
      </c>
      <c r="AK21" s="141"/>
      <c r="AL21" s="141"/>
      <c r="AM21" s="141"/>
      <c r="AN21" s="141"/>
      <c r="AO21" s="141"/>
      <c r="AP21" s="141"/>
    </row>
    <row r="22" spans="1:45" ht="17.25" customHeight="1">
      <c r="A22" s="146" t="str">
        <f t="shared" si="1"/>
        <v/>
      </c>
      <c r="B22" s="149" t="str">
        <f>IF(A22="","",VLOOKUP(MID(A22,4,2),データ!$S$1:$T$6,2,FALSE))</f>
        <v/>
      </c>
      <c r="C22" s="150" t="str">
        <f>IF(A22="","",VLOOKUP(LEFT(A22,3),データ!$P$1:$Q$17,2,FALSE))</f>
        <v/>
      </c>
      <c r="D22" s="146" t="str">
        <f>IF(A22="","",IF(A22="60109",COUNT(入力用!$CU$16:$CU$65),IF(A22="60100",COUNT(入力用!$CV$16:$CV$65),COUNTIF(入力用!$CQ$16:$CQ$65,A22))))</f>
        <v/>
      </c>
      <c r="E22" s="146" t="str">
        <f>IF(A22="","",COUNTIF(入力用!$CR$16:$CR$65,A22))</f>
        <v/>
      </c>
      <c r="F22" s="147" t="str">
        <f t="shared" si="2"/>
        <v/>
      </c>
      <c r="G22" s="21" t="e">
        <f>IF(A22=W22,X22,IF(A22=#REF!,#REF!,IF(A22=#REF!,#REF!,IF(A22=#REF!,#REF!,IF(A22=#REF!,#REF!,"")))))</f>
        <v>#REF!</v>
      </c>
      <c r="H22" s="141" t="e">
        <f t="shared" si="0"/>
        <v>#REF!</v>
      </c>
      <c r="I22" s="141"/>
      <c r="J22" s="146" t="str">
        <f t="shared" si="3"/>
        <v/>
      </c>
      <c r="K22" s="149" t="str">
        <f>IF(J22="","",VLOOKUP(MID(J22,4,2),データ!$S$1:$T$6,2,FALSE))</f>
        <v/>
      </c>
      <c r="L22" s="150" t="str">
        <f>IF(J22="","",VLOOKUP(LEFT(J22,3),データ!$P$1:$Q$17,2,FALSE))</f>
        <v/>
      </c>
      <c r="M22" s="146" t="str">
        <f>IF(J22="","",IF(J22="60109",COUNT(入力用!$CW$16:$CW$65),IF(J22="60100",COUNT(入力用!$CX$16:$CX$65),COUNTIF(入力用!$CS$16:$CS$65,J22))))</f>
        <v/>
      </c>
      <c r="N22" s="146" t="str">
        <f>IF(J22="","",COUNTIF(入力用!$CT$16:$CT$65,J22))</f>
        <v/>
      </c>
      <c r="O22" s="147" t="str">
        <f t="shared" si="4"/>
        <v/>
      </c>
      <c r="P22" s="21" t="e">
        <f>IF(J22=Y22,Z22,IF(J22=#REF!,#REF!,IF(J22=#REF!,#REF!,IF(J22=#REF!,#REF!,IF(J22=#REF!,#REF!,"")))))</f>
        <v>#REF!</v>
      </c>
      <c r="Q22" s="141" t="e">
        <f t="shared" si="5"/>
        <v>#REF!</v>
      </c>
      <c r="W22" s="21">
        <f t="shared" si="6"/>
        <v>0</v>
      </c>
      <c r="X22" s="21">
        <f t="shared" si="7"/>
        <v>0</v>
      </c>
      <c r="Y22" s="21">
        <f t="shared" si="8"/>
        <v>0</v>
      </c>
      <c r="Z22" s="21">
        <f t="shared" si="9"/>
        <v>0</v>
      </c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</row>
    <row r="23" spans="1:45" ht="17.25" customHeight="1">
      <c r="A23" s="146" t="str">
        <f t="shared" si="1"/>
        <v/>
      </c>
      <c r="B23" s="149" t="str">
        <f>IF(A23="","",VLOOKUP(MID(A23,4,2),データ!$S$1:$T$6,2,FALSE))</f>
        <v/>
      </c>
      <c r="C23" s="150" t="str">
        <f>IF(A23="","",VLOOKUP(LEFT(A23,3),データ!$P$1:$Q$17,2,FALSE))</f>
        <v/>
      </c>
      <c r="D23" s="146" t="str">
        <f>IF(A23="","",IF(A23="60109",COUNT(入力用!$CU$16:$CU$65),IF(A23="60100",COUNT(入力用!$CV$16:$CV$65),COUNTIF(入力用!$CQ$16:$CQ$65,A23))))</f>
        <v/>
      </c>
      <c r="E23" s="146" t="str">
        <f>IF(A23="","",COUNTIF(入力用!$CR$16:$CR$65,A23))</f>
        <v/>
      </c>
      <c r="F23" s="147" t="str">
        <f t="shared" si="2"/>
        <v/>
      </c>
      <c r="G23" s="21" t="e">
        <f>IF(A23=W23,X23,IF(A23=#REF!,#REF!,IF(A23=#REF!,#REF!,IF(A23=#REF!,#REF!,IF(A23=#REF!,#REF!,"")))))</f>
        <v>#REF!</v>
      </c>
      <c r="H23" s="141" t="e">
        <f t="shared" si="0"/>
        <v>#REF!</v>
      </c>
      <c r="I23" s="141"/>
      <c r="J23" s="146" t="str">
        <f t="shared" si="3"/>
        <v/>
      </c>
      <c r="K23" s="149" t="str">
        <f>IF(J23="","",VLOOKUP(MID(J23,4,2),データ!$S$1:$T$6,2,FALSE))</f>
        <v/>
      </c>
      <c r="L23" s="150" t="str">
        <f>IF(J23="","",VLOOKUP(LEFT(J23,3),データ!$P$1:$Q$17,2,FALSE))</f>
        <v/>
      </c>
      <c r="M23" s="146" t="str">
        <f>IF(J23="","",IF(J23="60109",COUNT(入力用!$CW$16:$CW$65),IF(J23="60100",COUNT(入力用!$CX$16:$CX$65),COUNTIF(入力用!$CS$16:$CS$65,J23))))</f>
        <v/>
      </c>
      <c r="N23" s="146" t="str">
        <f>IF(J23="","",COUNTIF(入力用!$CT$16:$CT$65,J23))</f>
        <v/>
      </c>
      <c r="O23" s="147" t="str">
        <f t="shared" si="4"/>
        <v/>
      </c>
      <c r="P23" s="21" t="e">
        <f>IF(J23=Y23,Z23,IF(J23=#REF!,#REF!,IF(J23=#REF!,#REF!,IF(J23=#REF!,#REF!,IF(J23=#REF!,#REF!,"")))))</f>
        <v>#REF!</v>
      </c>
      <c r="Q23" s="141" t="e">
        <f t="shared" si="5"/>
        <v>#REF!</v>
      </c>
      <c r="W23" s="21">
        <f t="shared" si="6"/>
        <v>0</v>
      </c>
      <c r="X23" s="21">
        <f t="shared" si="7"/>
        <v>0</v>
      </c>
      <c r="Y23" s="21">
        <f t="shared" si="8"/>
        <v>0</v>
      </c>
      <c r="Z23" s="21">
        <f t="shared" si="9"/>
        <v>0</v>
      </c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</row>
    <row r="24" spans="1:45" ht="17.25" customHeight="1">
      <c r="A24" s="146" t="str">
        <f t="shared" si="1"/>
        <v/>
      </c>
      <c r="B24" s="149" t="str">
        <f>IF(A24="","",VLOOKUP(MID(A24,4,2),データ!$S$1:$T$6,2,FALSE))</f>
        <v/>
      </c>
      <c r="C24" s="150" t="str">
        <f>IF(A24="","",VLOOKUP(LEFT(A24,3),データ!$P$1:$Q$17,2,FALSE))</f>
        <v/>
      </c>
      <c r="D24" s="146" t="str">
        <f>IF(A24="","",IF(A24="60109",COUNT(入力用!$CU$16:$CU$65),IF(A24="60100",COUNT(入力用!$CV$16:$CV$65),COUNTIF(入力用!$CQ$16:$CQ$65,A24))))</f>
        <v/>
      </c>
      <c r="E24" s="146" t="str">
        <f>IF(A24="","",COUNTIF(入力用!$CR$16:$CR$65,A24))</f>
        <v/>
      </c>
      <c r="F24" s="147" t="str">
        <f t="shared" si="2"/>
        <v/>
      </c>
      <c r="G24" s="21" t="e">
        <f>IF(A24=W24,X24,IF(A24=#REF!,#REF!,IF(A24=#REF!,#REF!,IF(A24=#REF!,#REF!,IF(A24=#REF!,#REF!,"")))))</f>
        <v>#REF!</v>
      </c>
      <c r="H24" s="141" t="e">
        <f t="shared" si="0"/>
        <v>#REF!</v>
      </c>
      <c r="I24" s="141"/>
      <c r="J24" s="146" t="str">
        <f t="shared" si="3"/>
        <v/>
      </c>
      <c r="K24" s="149" t="str">
        <f>IF(J24="","",VLOOKUP(MID(J24,4,2),データ!$S$1:$T$6,2,FALSE))</f>
        <v/>
      </c>
      <c r="L24" s="150" t="str">
        <f>IF(J24="","",VLOOKUP(LEFT(J24,3),データ!$P$1:$Q$17,2,FALSE))</f>
        <v/>
      </c>
      <c r="M24" s="146" t="str">
        <f>IF(J24="","",IF(J24="60109",COUNT(入力用!$CW$16:$CW$65),IF(J24="60100",COUNT(入力用!$CX$16:$CX$65),COUNTIF(入力用!$CS$16:$CS$65,J24))))</f>
        <v/>
      </c>
      <c r="N24" s="146" t="str">
        <f>IF(J24="","",COUNTIF(入力用!$CT$16:$CT$65,J24))</f>
        <v/>
      </c>
      <c r="O24" s="147" t="str">
        <f t="shared" si="4"/>
        <v/>
      </c>
      <c r="P24" s="21" t="e">
        <f>IF(J24=Y24,Z24,IF(J24=#REF!,#REF!,IF(J24=#REF!,#REF!,IF(J24=#REF!,#REF!,IF(J24=#REF!,#REF!,"")))))</f>
        <v>#REF!</v>
      </c>
      <c r="Q24" s="141" t="e">
        <f t="shared" si="5"/>
        <v>#REF!</v>
      </c>
      <c r="W24" s="21">
        <f t="shared" si="6"/>
        <v>0</v>
      </c>
      <c r="X24" s="21">
        <f t="shared" si="7"/>
        <v>0</v>
      </c>
      <c r="Y24" s="21">
        <f t="shared" si="8"/>
        <v>0</v>
      </c>
      <c r="Z24" s="21">
        <f t="shared" si="9"/>
        <v>0</v>
      </c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</row>
    <row r="25" spans="1:45" ht="17.25" customHeight="1">
      <c r="A25" s="146" t="str">
        <f t="shared" si="1"/>
        <v/>
      </c>
      <c r="B25" s="149" t="str">
        <f>IF(A25="","",VLOOKUP(MID(A25,4,2),データ!$S$1:$T$6,2,FALSE))</f>
        <v/>
      </c>
      <c r="C25" s="150" t="str">
        <f>IF(A25="","",VLOOKUP(LEFT(A25,3),データ!$P$1:$Q$17,2,FALSE))</f>
        <v/>
      </c>
      <c r="D25" s="146" t="str">
        <f>IF(A25="","",IF(A25="60109",COUNT(入力用!$CU$16:$CU$65),IF(A25="60100",COUNT(入力用!$CV$16:$CV$65),COUNTIF(入力用!$CQ$16:$CQ$65,A25))))</f>
        <v/>
      </c>
      <c r="E25" s="146" t="str">
        <f>IF(A25="","",COUNTIF(入力用!$CR$16:$CR$65,A25))</f>
        <v/>
      </c>
      <c r="F25" s="147" t="str">
        <f t="shared" si="2"/>
        <v/>
      </c>
      <c r="G25" s="21" t="e">
        <f>IF(A25=W25,X25,IF(A25=#REF!,#REF!,IF(A25=#REF!,#REF!,IF(A25=#REF!,#REF!,IF(A25=#REF!,#REF!,"")))))</f>
        <v>#REF!</v>
      </c>
      <c r="H25" s="141" t="e">
        <f t="shared" si="0"/>
        <v>#REF!</v>
      </c>
      <c r="I25" s="141"/>
      <c r="J25" s="146" t="str">
        <f t="shared" si="3"/>
        <v/>
      </c>
      <c r="K25" s="149" t="str">
        <f>IF(J25="","",VLOOKUP(MID(J25,4,2),データ!$S$1:$T$6,2,FALSE))</f>
        <v/>
      </c>
      <c r="L25" s="150" t="str">
        <f>IF(J25="","",VLOOKUP(LEFT(J25,3),データ!$P$1:$Q$17,2,FALSE))</f>
        <v/>
      </c>
      <c r="M25" s="146" t="str">
        <f>IF(J25="","",IF(J25="60109",COUNT(入力用!$CW$16:$CW$65),IF(J25="60100",COUNT(入力用!$CX$16:$CX$65),COUNTIF(入力用!$CS$16:$CS$65,J25))))</f>
        <v/>
      </c>
      <c r="N25" s="146" t="str">
        <f>IF(J25="","",COUNTIF(入力用!$CT$16:$CT$65,J25))</f>
        <v/>
      </c>
      <c r="O25" s="147" t="str">
        <f t="shared" si="4"/>
        <v/>
      </c>
      <c r="P25" s="21" t="e">
        <f>IF(J25=Y25,Z25,IF(J25=#REF!,#REF!,IF(J25=#REF!,#REF!,IF(J25=#REF!,#REF!,IF(J25=#REF!,#REF!,"")))))</f>
        <v>#REF!</v>
      </c>
      <c r="Q25" s="141" t="e">
        <f t="shared" si="5"/>
        <v>#REF!</v>
      </c>
      <c r="W25" s="21">
        <f t="shared" si="6"/>
        <v>0</v>
      </c>
      <c r="X25" s="21">
        <f t="shared" si="7"/>
        <v>0</v>
      </c>
      <c r="Y25" s="21">
        <f t="shared" si="8"/>
        <v>0</v>
      </c>
      <c r="Z25" s="21">
        <f t="shared" si="9"/>
        <v>0</v>
      </c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</row>
    <row r="26" spans="1:45" ht="17.25" customHeight="1">
      <c r="A26" s="146" t="str">
        <f t="shared" si="1"/>
        <v/>
      </c>
      <c r="B26" s="149" t="str">
        <f>IF(A26="","",VLOOKUP(MID(A26,4,2),データ!$S$1:$T$6,2,FALSE))</f>
        <v/>
      </c>
      <c r="C26" s="150" t="str">
        <f>IF(A26="","",VLOOKUP(LEFT(A26,3),データ!$P$1:$Q$17,2,FALSE))</f>
        <v/>
      </c>
      <c r="D26" s="146" t="str">
        <f>IF(A26="","",IF(A26="60109",COUNT(入力用!$CU$16:$CU$65),IF(A26="60100",COUNT(入力用!$CV$16:$CV$65),COUNTIF(入力用!$CQ$16:$CQ$65,A26))))</f>
        <v/>
      </c>
      <c r="E26" s="146" t="str">
        <f>IF(A26="","",COUNTIF(入力用!$CR$16:$CR$65,A26))</f>
        <v/>
      </c>
      <c r="F26" s="147" t="str">
        <f t="shared" si="2"/>
        <v/>
      </c>
      <c r="G26" s="21" t="e">
        <f>IF(A26=W26,X26,IF(A26=#REF!,#REF!,IF(A26=#REF!,#REF!,IF(A26=#REF!,#REF!,IF(A26=#REF!,#REF!,"")))))</f>
        <v>#REF!</v>
      </c>
      <c r="H26" s="141" t="e">
        <f t="shared" si="0"/>
        <v>#REF!</v>
      </c>
      <c r="I26" s="141"/>
      <c r="J26" s="146" t="str">
        <f t="shared" si="3"/>
        <v/>
      </c>
      <c r="K26" s="149" t="str">
        <f>IF(J26="","",VLOOKUP(MID(J26,4,2),データ!$S$1:$T$6,2,FALSE))</f>
        <v/>
      </c>
      <c r="L26" s="150" t="str">
        <f>IF(J26="","",VLOOKUP(LEFT(J26,3),データ!$P$1:$Q$17,2,FALSE))</f>
        <v/>
      </c>
      <c r="M26" s="146" t="str">
        <f>IF(J26="","",IF(J26="60109",COUNT(入力用!$CW$16:$CW$65),IF(J26="60100",COUNT(入力用!$CX$16:$CX$65),COUNTIF(入力用!$CS$16:$CS$65,J26))))</f>
        <v/>
      </c>
      <c r="N26" s="146" t="str">
        <f>IF(J26="","",COUNTIF(入力用!$CT$16:$CT$65,J26))</f>
        <v/>
      </c>
      <c r="O26" s="147" t="str">
        <f t="shared" si="4"/>
        <v/>
      </c>
      <c r="P26" s="21" t="e">
        <f>IF(J26=Y26,Z26,IF(J26=#REF!,#REF!,IF(J26=#REF!,#REF!,IF(J26=#REF!,#REF!,IF(J26=#REF!,#REF!,"")))))</f>
        <v>#REF!</v>
      </c>
      <c r="Q26" s="141" t="e">
        <f t="shared" si="5"/>
        <v>#REF!</v>
      </c>
      <c r="W26" s="21">
        <f t="shared" si="6"/>
        <v>0</v>
      </c>
      <c r="X26" s="21">
        <f t="shared" si="7"/>
        <v>0</v>
      </c>
      <c r="Y26" s="21">
        <f t="shared" si="8"/>
        <v>0</v>
      </c>
      <c r="Z26" s="21">
        <f t="shared" si="9"/>
        <v>0</v>
      </c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</row>
    <row r="27" spans="1:45" ht="17.25" customHeight="1">
      <c r="A27" s="146" t="str">
        <f t="shared" si="1"/>
        <v/>
      </c>
      <c r="B27" s="149" t="str">
        <f>IF(A27="","",VLOOKUP(MID(A27,4,2),データ!$S$1:$T$6,2,FALSE))</f>
        <v/>
      </c>
      <c r="C27" s="150" t="str">
        <f>IF(A27="","",VLOOKUP(LEFT(A27,3),データ!$P$1:$Q$17,2,FALSE))</f>
        <v/>
      </c>
      <c r="D27" s="146" t="str">
        <f>IF(A27="","",IF(A27="60109",COUNT(入力用!$CU$16:$CU$65),IF(A27="60100",COUNT(入力用!$CV$16:$CV$65),COUNTIF(入力用!$CQ$16:$CQ$65,A27))))</f>
        <v/>
      </c>
      <c r="E27" s="146" t="str">
        <f>IF(A27="","",COUNTIF(入力用!$CR$16:$CR$65,A27))</f>
        <v/>
      </c>
      <c r="F27" s="147" t="str">
        <f t="shared" si="2"/>
        <v/>
      </c>
      <c r="G27" s="21" t="e">
        <f>IF(A27=W27,X27,IF(A27=#REF!,#REF!,IF(A27=#REF!,#REF!,IF(A27=#REF!,#REF!,IF(A27=#REF!,#REF!,"")))))</f>
        <v>#REF!</v>
      </c>
      <c r="H27" s="142" t="e">
        <f t="shared" si="0"/>
        <v>#REF!</v>
      </c>
      <c r="I27" s="142"/>
      <c r="J27" s="146" t="str">
        <f t="shared" si="3"/>
        <v/>
      </c>
      <c r="K27" s="149" t="str">
        <f>IF(J27="","",VLOOKUP(MID(J27,4,2),データ!$S$1:$T$6,2,FALSE))</f>
        <v/>
      </c>
      <c r="L27" s="150" t="str">
        <f>IF(J27="","",VLOOKUP(LEFT(J27,3),データ!$P$1:$Q$17,2,FALSE))</f>
        <v/>
      </c>
      <c r="M27" s="146" t="str">
        <f>IF(J27="","",IF(J27="60109",COUNT(入力用!$CW$16:$CW$65),IF(J27="60100",COUNT(入力用!$CX$16:$CX$65),COUNTIF(入力用!$CS$16:$CS$65,J27))))</f>
        <v/>
      </c>
      <c r="N27" s="146" t="str">
        <f>IF(J27="","",COUNTIF(入力用!$CT$16:$CT$65,J27))</f>
        <v/>
      </c>
      <c r="O27" s="147" t="str">
        <f t="shared" si="4"/>
        <v/>
      </c>
      <c r="P27" s="21" t="e">
        <f>IF(J27=Y27,Z27,IF(J27=#REF!,#REF!,IF(J27=#REF!,#REF!,IF(J27=#REF!,#REF!,IF(J27=#REF!,#REF!,"")))))</f>
        <v>#REF!</v>
      </c>
      <c r="Q27" s="141" t="e">
        <f t="shared" si="5"/>
        <v>#REF!</v>
      </c>
      <c r="W27" s="21">
        <f t="shared" si="6"/>
        <v>0</v>
      </c>
      <c r="X27" s="21">
        <f t="shared" si="7"/>
        <v>0</v>
      </c>
      <c r="Y27" s="21">
        <f t="shared" si="8"/>
        <v>0</v>
      </c>
      <c r="Z27" s="21">
        <f t="shared" si="9"/>
        <v>0</v>
      </c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</row>
    <row r="28" spans="1:45" ht="17.25" customHeight="1">
      <c r="A28" s="146" t="str">
        <f t="shared" si="1"/>
        <v/>
      </c>
      <c r="B28" s="149" t="str">
        <f>IF(A28="","",VLOOKUP(MID(A28,4,2),データ!$S$1:$T$6,2,FALSE))</f>
        <v/>
      </c>
      <c r="C28" s="150" t="str">
        <f>IF(A28="","",VLOOKUP(LEFT(A28,3),データ!$P$1:$Q$17,2,FALSE))</f>
        <v/>
      </c>
      <c r="D28" s="146" t="str">
        <f>IF(A28="","",IF(A28="60109",COUNT(入力用!$CU$16:$CU$65),IF(A28="60100",COUNT(入力用!$CV$16:$CV$65),COUNTIF(入力用!$CQ$16:$CQ$65,A28))))</f>
        <v/>
      </c>
      <c r="E28" s="146" t="str">
        <f>IF(A28="","",COUNTIF(入力用!$CR$16:$CR$65,A28))</f>
        <v/>
      </c>
      <c r="F28" s="147" t="str">
        <f t="shared" si="2"/>
        <v/>
      </c>
      <c r="G28" s="21" t="e">
        <f>IF(A28=W28,X28,IF(A28=#REF!,#REF!,IF(A28=#REF!,#REF!,IF(A28=#REF!,#REF!,IF(A28=#REF!,#REF!,"")))))</f>
        <v>#REF!</v>
      </c>
      <c r="H28" s="144" t="e">
        <f t="shared" si="0"/>
        <v>#REF!</v>
      </c>
      <c r="I28" s="173"/>
      <c r="J28" s="146" t="str">
        <f t="shared" si="3"/>
        <v/>
      </c>
      <c r="K28" s="149" t="str">
        <f>IF(J28="","",VLOOKUP(MID(J28,4,2),データ!$S$1:$T$6,2,FALSE))</f>
        <v/>
      </c>
      <c r="L28" s="150" t="str">
        <f>IF(J28="","",VLOOKUP(LEFT(J28,3),データ!$P$1:$Q$17,2,FALSE))</f>
        <v/>
      </c>
      <c r="M28" s="146" t="str">
        <f>IF(J28="","",IF(J28="60109",COUNT(入力用!$CW$16:$CW$65),IF(J28="60100",COUNT(入力用!$CX$16:$CX$65),COUNTIF(入力用!$CS$16:$CS$65,J28))))</f>
        <v/>
      </c>
      <c r="N28" s="146" t="str">
        <f>IF(J28="","",COUNTIF(入力用!$CT$16:$CT$65,J28))</f>
        <v/>
      </c>
      <c r="O28" s="147" t="str">
        <f t="shared" si="4"/>
        <v/>
      </c>
      <c r="P28" s="21" t="e">
        <f>IF(J28=Y28,Z28,IF(J28=#REF!,#REF!,IF(J28=#REF!,#REF!,IF(J28=#REF!,#REF!,IF(J28=#REF!,#REF!,"")))))</f>
        <v>#REF!</v>
      </c>
      <c r="Q28" s="141" t="e">
        <f t="shared" si="5"/>
        <v>#REF!</v>
      </c>
      <c r="R28" s="143"/>
      <c r="S28" s="143"/>
      <c r="W28" s="21">
        <f t="shared" si="6"/>
        <v>0</v>
      </c>
      <c r="X28" s="21">
        <f t="shared" si="7"/>
        <v>0</v>
      </c>
      <c r="Y28" s="21">
        <f t="shared" si="8"/>
        <v>0</v>
      </c>
      <c r="Z28" s="21">
        <f t="shared" si="9"/>
        <v>0</v>
      </c>
    </row>
  </sheetData>
  <mergeCells count="15">
    <mergeCell ref="W2:Z2"/>
    <mergeCell ref="J2:O2"/>
    <mergeCell ref="S2:V5"/>
    <mergeCell ref="AA1:AT1"/>
    <mergeCell ref="AQ2:AT2"/>
    <mergeCell ref="AE2:AH2"/>
    <mergeCell ref="AI2:AL2"/>
    <mergeCell ref="AM2:AP2"/>
    <mergeCell ref="AA2:AD2"/>
    <mergeCell ref="S7:V8"/>
    <mergeCell ref="S11:V12"/>
    <mergeCell ref="S9:V10"/>
    <mergeCell ref="F1:O1"/>
    <mergeCell ref="A1:C1"/>
    <mergeCell ref="A2:F2"/>
  </mergeCells>
  <phoneticPr fontId="37"/>
  <conditionalFormatting sqref="F5">
    <cfRule type="expression" dxfId="51" priority="49">
      <formula>$H$5&lt;0</formula>
    </cfRule>
  </conditionalFormatting>
  <conditionalFormatting sqref="O3">
    <cfRule type="expression" dxfId="50" priority="56">
      <formula>$Q$3&lt;0</formula>
    </cfRule>
  </conditionalFormatting>
  <conditionalFormatting sqref="F6">
    <cfRule type="expression" dxfId="49" priority="48">
      <formula>$H$6&lt;0</formula>
    </cfRule>
  </conditionalFormatting>
  <conditionalFormatting sqref="F3">
    <cfRule type="expression" dxfId="48" priority="57">
      <formula>$H$3&lt;0</formula>
    </cfRule>
  </conditionalFormatting>
  <conditionalFormatting sqref="F4">
    <cfRule type="expression" dxfId="47" priority="50">
      <formula>$H$4&lt;0</formula>
    </cfRule>
  </conditionalFormatting>
  <conditionalFormatting sqref="F7">
    <cfRule type="expression" dxfId="46" priority="47">
      <formula>$H$7&lt;0</formula>
    </cfRule>
  </conditionalFormatting>
  <conditionalFormatting sqref="F8">
    <cfRule type="expression" dxfId="45" priority="46">
      <formula>$H$8&lt;0</formula>
    </cfRule>
  </conditionalFormatting>
  <conditionalFormatting sqref="F9">
    <cfRule type="expression" dxfId="44" priority="45">
      <formula>$H$9&lt;0</formula>
    </cfRule>
  </conditionalFormatting>
  <conditionalFormatting sqref="F10">
    <cfRule type="expression" dxfId="43" priority="44">
      <formula>$H$10&lt;0</formula>
    </cfRule>
  </conditionalFormatting>
  <conditionalFormatting sqref="F11">
    <cfRule type="expression" dxfId="42" priority="43">
      <formula>$H$11&lt;0</formula>
    </cfRule>
  </conditionalFormatting>
  <conditionalFormatting sqref="F12">
    <cfRule type="expression" dxfId="41" priority="42">
      <formula>$H$12&lt;0</formula>
    </cfRule>
  </conditionalFormatting>
  <conditionalFormatting sqref="F13">
    <cfRule type="expression" dxfId="40" priority="41">
      <formula>$H$13&lt;0</formula>
    </cfRule>
  </conditionalFormatting>
  <conditionalFormatting sqref="F14">
    <cfRule type="expression" dxfId="39" priority="40">
      <formula>$H$14&lt;0</formula>
    </cfRule>
  </conditionalFormatting>
  <conditionalFormatting sqref="F15">
    <cfRule type="expression" dxfId="38" priority="39">
      <formula>$H$15&lt;0</formula>
    </cfRule>
  </conditionalFormatting>
  <conditionalFormatting sqref="F16">
    <cfRule type="expression" dxfId="37" priority="38">
      <formula>$H$16&lt;0</formula>
    </cfRule>
  </conditionalFormatting>
  <conditionalFormatting sqref="F17">
    <cfRule type="expression" dxfId="36" priority="37">
      <formula>$H$17&lt;0</formula>
    </cfRule>
  </conditionalFormatting>
  <conditionalFormatting sqref="F18">
    <cfRule type="expression" dxfId="35" priority="36">
      <formula>$H$18&lt;0</formula>
    </cfRule>
  </conditionalFormatting>
  <conditionalFormatting sqref="F19">
    <cfRule type="expression" dxfId="34" priority="35">
      <formula>$H$19&lt;0</formula>
    </cfRule>
  </conditionalFormatting>
  <conditionalFormatting sqref="F20">
    <cfRule type="expression" dxfId="33" priority="34">
      <formula>$H$20&lt;0</formula>
    </cfRule>
  </conditionalFormatting>
  <conditionalFormatting sqref="F21">
    <cfRule type="expression" dxfId="32" priority="33">
      <formula>$H$21&lt;0</formula>
    </cfRule>
  </conditionalFormatting>
  <conditionalFormatting sqref="F22">
    <cfRule type="expression" dxfId="31" priority="32">
      <formula>$H$22&lt;0</formula>
    </cfRule>
  </conditionalFormatting>
  <conditionalFormatting sqref="F23">
    <cfRule type="expression" dxfId="30" priority="31">
      <formula>$H$23&lt;0</formula>
    </cfRule>
  </conditionalFormatting>
  <conditionalFormatting sqref="F24">
    <cfRule type="expression" dxfId="29" priority="30">
      <formula>$H$24&lt;0</formula>
    </cfRule>
  </conditionalFormatting>
  <conditionalFormatting sqref="F25">
    <cfRule type="expression" dxfId="28" priority="29">
      <formula>$H$25&lt;0</formula>
    </cfRule>
  </conditionalFormatting>
  <conditionalFormatting sqref="F26">
    <cfRule type="expression" dxfId="27" priority="28">
      <formula>$H$26&lt;0</formula>
    </cfRule>
  </conditionalFormatting>
  <conditionalFormatting sqref="F27">
    <cfRule type="expression" dxfId="26" priority="27">
      <formula>$H$27&lt;0</formula>
    </cfRule>
  </conditionalFormatting>
  <conditionalFormatting sqref="F28">
    <cfRule type="expression" dxfId="25" priority="26">
      <formula>$H$28&lt;0</formula>
    </cfRule>
  </conditionalFormatting>
  <conditionalFormatting sqref="O4">
    <cfRule type="expression" dxfId="24" priority="25">
      <formula>$Q$4&lt;0</formula>
    </cfRule>
  </conditionalFormatting>
  <conditionalFormatting sqref="O5">
    <cfRule type="expression" dxfId="23" priority="24">
      <formula>$Q$5&lt;0</formula>
    </cfRule>
  </conditionalFormatting>
  <conditionalFormatting sqref="O6">
    <cfRule type="expression" dxfId="22" priority="23">
      <formula>$Q$6&lt;0</formula>
    </cfRule>
  </conditionalFormatting>
  <conditionalFormatting sqref="O7">
    <cfRule type="expression" dxfId="21" priority="22">
      <formula>$Q$7&lt;0</formula>
    </cfRule>
  </conditionalFormatting>
  <conditionalFormatting sqref="O8">
    <cfRule type="expression" dxfId="20" priority="21">
      <formula>$Q$8&lt;0</formula>
    </cfRule>
  </conditionalFormatting>
  <conditionalFormatting sqref="O9">
    <cfRule type="expression" dxfId="19" priority="20">
      <formula>$Q$9&lt;0</formula>
    </cfRule>
  </conditionalFormatting>
  <conditionalFormatting sqref="O10">
    <cfRule type="expression" dxfId="18" priority="19">
      <formula>$Q$10&lt;0</formula>
    </cfRule>
  </conditionalFormatting>
  <conditionalFormatting sqref="O11">
    <cfRule type="expression" dxfId="17" priority="18">
      <formula>$Q$11&lt;0</formula>
    </cfRule>
  </conditionalFormatting>
  <conditionalFormatting sqref="O12">
    <cfRule type="expression" dxfId="16" priority="17">
      <formula>$Q$12&lt;0</formula>
    </cfRule>
  </conditionalFormatting>
  <conditionalFormatting sqref="O13">
    <cfRule type="expression" dxfId="15" priority="16">
      <formula>$Q$13&lt;0</formula>
    </cfRule>
  </conditionalFormatting>
  <conditionalFormatting sqref="O14">
    <cfRule type="expression" dxfId="14" priority="15">
      <formula>$Q$14&lt;0</formula>
    </cfRule>
  </conditionalFormatting>
  <conditionalFormatting sqref="O15">
    <cfRule type="expression" dxfId="13" priority="14">
      <formula>$Q$15&lt;0</formula>
    </cfRule>
  </conditionalFormatting>
  <conditionalFormatting sqref="O16">
    <cfRule type="expression" dxfId="12" priority="13">
      <formula>$Q$16&lt;0</formula>
    </cfRule>
  </conditionalFormatting>
  <conditionalFormatting sqref="O17">
    <cfRule type="expression" dxfId="11" priority="12">
      <formula>$Q$17&lt;0</formula>
    </cfRule>
  </conditionalFormatting>
  <conditionalFormatting sqref="O18">
    <cfRule type="expression" dxfId="10" priority="11">
      <formula>$Q$18&lt;0</formula>
    </cfRule>
  </conditionalFormatting>
  <conditionalFormatting sqref="O19">
    <cfRule type="expression" dxfId="9" priority="10">
      <formula>$Q$19&lt;0</formula>
    </cfRule>
  </conditionalFormatting>
  <conditionalFormatting sqref="O20">
    <cfRule type="expression" dxfId="8" priority="9">
      <formula>$Q$20&lt;0</formula>
    </cfRule>
  </conditionalFormatting>
  <conditionalFormatting sqref="O21">
    <cfRule type="expression" dxfId="7" priority="8">
      <formula>$Q$21&lt;0</formula>
    </cfRule>
  </conditionalFormatting>
  <conditionalFormatting sqref="O22">
    <cfRule type="expression" dxfId="6" priority="7">
      <formula>$Q$22&lt;0</formula>
    </cfRule>
  </conditionalFormatting>
  <conditionalFormatting sqref="O23">
    <cfRule type="expression" dxfId="5" priority="6">
      <formula>$Q$23&lt;0</formula>
    </cfRule>
  </conditionalFormatting>
  <conditionalFormatting sqref="O24">
    <cfRule type="expression" dxfId="4" priority="5">
      <formula>$Q$24&lt;0</formula>
    </cfRule>
  </conditionalFormatting>
  <conditionalFormatting sqref="O25">
    <cfRule type="expression" dxfId="3" priority="4">
      <formula>$Q$25&lt;0</formula>
    </cfRule>
  </conditionalFormatting>
  <conditionalFormatting sqref="O26">
    <cfRule type="expression" dxfId="2" priority="3">
      <formula>$Q$26&lt;0</formula>
    </cfRule>
  </conditionalFormatting>
  <conditionalFormatting sqref="O27">
    <cfRule type="expression" dxfId="1" priority="2">
      <formula>$Q$27&lt;0</formula>
    </cfRule>
  </conditionalFormatting>
  <conditionalFormatting sqref="O28">
    <cfRule type="expression" dxfId="0" priority="1">
      <formula>$Q$28&lt;0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</sheetPr>
  <dimension ref="A1:Q95"/>
  <sheetViews>
    <sheetView view="pageBreakPreview" zoomScaleNormal="100" zoomScaleSheetLayoutView="100" workbookViewId="0">
      <selection activeCell="F3" sqref="F3:H3"/>
    </sheetView>
  </sheetViews>
  <sheetFormatPr defaultRowHeight="13.5"/>
  <cols>
    <col min="1" max="1" width="9" style="21"/>
    <col min="2" max="2" width="8.875" style="21" customWidth="1"/>
    <col min="3" max="3" width="19.125" style="21" customWidth="1"/>
    <col min="4" max="4" width="14.375" style="21" customWidth="1"/>
    <col min="5" max="5" width="9.375" style="21" customWidth="1"/>
    <col min="6" max="6" width="14.375" style="21" customWidth="1"/>
    <col min="7" max="7" width="9.375" style="21" customWidth="1"/>
    <col min="8" max="8" width="9" style="21"/>
    <col min="15" max="16" width="9" hidden="1" customWidth="1"/>
    <col min="17" max="17" width="0" hidden="1" customWidth="1"/>
  </cols>
  <sheetData>
    <row r="1" spans="1:17" ht="18.75" customHeight="1">
      <c r="A1" s="12" t="s">
        <v>0</v>
      </c>
      <c r="B1" s="358" t="str">
        <f>基本データ!$D$2</f>
        <v>第68回　岩手県中学校総合体育大会　陸上競技</v>
      </c>
      <c r="C1" s="358"/>
      <c r="D1" s="358"/>
      <c r="E1" s="358"/>
      <c r="F1" s="358"/>
      <c r="G1" s="13"/>
      <c r="H1" s="13"/>
    </row>
    <row r="2" spans="1:17" ht="24.75" customHeight="1">
      <c r="A2" s="359" t="s">
        <v>199</v>
      </c>
      <c r="B2" s="359"/>
      <c r="C2" s="359"/>
      <c r="D2" s="359"/>
      <c r="E2" s="359"/>
      <c r="F2" s="359"/>
      <c r="G2" s="359"/>
      <c r="H2" s="359"/>
    </row>
    <row r="3" spans="1:17" s="118" customFormat="1" ht="18.75" customHeight="1">
      <c r="A3" s="360" t="s">
        <v>511</v>
      </c>
      <c r="B3" s="360"/>
      <c r="C3" s="360"/>
      <c r="D3" s="116"/>
      <c r="E3" s="117" t="s">
        <v>1</v>
      </c>
      <c r="F3" s="361" t="str">
        <f>CONCATENATE(基本データ!$D$4,基本データ!$F$4,基本データ!$H$4,基本データ!$I$4,基本データ!$K$4,基本データ!$L$4,基本データ!$N$4)</f>
        <v>令和3年月日</v>
      </c>
      <c r="G3" s="361"/>
      <c r="H3" s="361"/>
      <c r="J3" s="363" t="s">
        <v>889</v>
      </c>
      <c r="K3" s="363"/>
      <c r="L3" s="363"/>
      <c r="M3" s="363"/>
    </row>
    <row r="4" spans="1:17" ht="26.25" customHeight="1">
      <c r="A4" s="29" t="s">
        <v>192</v>
      </c>
      <c r="B4" s="362" t="str">
        <f>IF(基本データ!$D$6="","",基本データ!$D$6)</f>
        <v/>
      </c>
      <c r="C4" s="362"/>
      <c r="D4" s="362"/>
      <c r="E4" s="362"/>
      <c r="F4" s="30" t="s">
        <v>212</v>
      </c>
      <c r="G4" s="362" t="str">
        <f>IF(基本データ!$C$18="","",基本データ!$C$18)</f>
        <v>ｺｰﾄﾞが出ます</v>
      </c>
      <c r="H4" s="362"/>
      <c r="J4" s="363"/>
      <c r="K4" s="363"/>
      <c r="L4" s="363"/>
      <c r="M4" s="363"/>
    </row>
    <row r="5" spans="1:17" ht="15" customHeight="1" thickBot="1">
      <c r="A5" s="335" t="s">
        <v>1026</v>
      </c>
      <c r="B5" s="347" t="str">
        <f>IF(AND(基本データ!D8="",基本データ!H8=""),CONCATENATE(基本データ!$C$8,"   ",基本データ!G8,"    "),CONCATENATE(基本データ!$C$8,基本データ!$D$8,基本データ!$G$8,基本データ!$H$8))</f>
        <v xml:space="preserve">〒   -    </v>
      </c>
      <c r="C5" s="348"/>
      <c r="D5" s="348"/>
      <c r="E5" s="349"/>
      <c r="F5" s="335" t="s">
        <v>3</v>
      </c>
      <c r="G5" s="350" t="str">
        <f>IF(AND(基本データ!D12="",基本データ!H12="",基本データ!K12=""),CONCATENATE("    ","-","   ","-","    "),CONCATENATE(基本データ!$D$12,"-",基本データ!$H$12,"-",基本データ!$K$12))</f>
        <v xml:space="preserve">    -   -    </v>
      </c>
      <c r="H5" s="351"/>
    </row>
    <row r="6" spans="1:17" ht="26.25" customHeight="1">
      <c r="A6" s="336"/>
      <c r="B6" s="354" t="str">
        <f>IF(基本データ!$D$10="","",基本データ!$D$10)</f>
        <v/>
      </c>
      <c r="C6" s="355"/>
      <c r="D6" s="355"/>
      <c r="E6" s="356"/>
      <c r="F6" s="336"/>
      <c r="G6" s="352"/>
      <c r="H6" s="353"/>
      <c r="J6" s="364" t="s">
        <v>890</v>
      </c>
      <c r="K6" s="365"/>
      <c r="L6" s="365"/>
      <c r="M6" s="366"/>
    </row>
    <row r="7" spans="1:17" ht="26.25" customHeight="1">
      <c r="A7" s="16" t="s">
        <v>4</v>
      </c>
      <c r="B7" s="357" t="str">
        <f>IF(基本データ!$D$14="","",基本データ!$D$14)</f>
        <v/>
      </c>
      <c r="C7" s="357"/>
      <c r="D7" s="15" t="s">
        <v>5</v>
      </c>
      <c r="E7" s="357" t="str">
        <f>IF(基本データ!$D$16="","",基本データ!$D$16)</f>
        <v/>
      </c>
      <c r="F7" s="357"/>
      <c r="G7" s="357"/>
      <c r="H7" s="357"/>
      <c r="J7" s="367"/>
      <c r="K7" s="368"/>
      <c r="L7" s="368"/>
      <c r="M7" s="369"/>
    </row>
    <row r="8" spans="1:17" ht="9" customHeight="1">
      <c r="A8" s="14"/>
      <c r="B8" s="14"/>
      <c r="C8" s="14"/>
      <c r="D8" s="14"/>
      <c r="E8" s="14"/>
      <c r="F8" s="14"/>
      <c r="G8" s="14"/>
      <c r="H8" s="14"/>
      <c r="J8" s="367"/>
      <c r="K8" s="368"/>
      <c r="L8" s="368"/>
      <c r="M8" s="369"/>
    </row>
    <row r="9" spans="1:17" ht="13.5" customHeight="1">
      <c r="A9" s="339" t="s">
        <v>6</v>
      </c>
      <c r="B9" s="343" t="s">
        <v>197</v>
      </c>
      <c r="C9" s="17" t="s">
        <v>7</v>
      </c>
      <c r="D9" s="344" t="s">
        <v>876</v>
      </c>
      <c r="E9" s="345"/>
      <c r="F9" s="345"/>
      <c r="G9" s="345"/>
      <c r="H9" s="346"/>
      <c r="J9" s="367"/>
      <c r="K9" s="368"/>
      <c r="L9" s="368"/>
      <c r="M9" s="369"/>
    </row>
    <row r="10" spans="1:17" ht="21.75" thickBot="1">
      <c r="A10" s="340"/>
      <c r="B10" s="343"/>
      <c r="C10" s="18" t="s">
        <v>198</v>
      </c>
      <c r="D10" s="344" t="s">
        <v>8</v>
      </c>
      <c r="E10" s="346"/>
      <c r="F10" s="344" t="s">
        <v>9</v>
      </c>
      <c r="G10" s="346"/>
      <c r="H10" s="180" t="s">
        <v>10</v>
      </c>
      <c r="J10" s="370"/>
      <c r="K10" s="371"/>
      <c r="L10" s="371"/>
      <c r="M10" s="372"/>
    </row>
    <row r="11" spans="1:17" ht="15" customHeight="1">
      <c r="A11" s="335">
        <v>1</v>
      </c>
      <c r="B11" s="337" t="str">
        <f>IF(A11&gt;$G$47,"",VLOOKUP(A11,入力用!$AP$16:$BA$65,3,FALSE))</f>
        <v/>
      </c>
      <c r="C11" s="93" t="str">
        <f>IF(A11&gt;$G$47,"",VLOOKUP(A11,入力用!$AP$16:$BA$65,5,FALSE))</f>
        <v/>
      </c>
      <c r="D11" s="131" t="str">
        <f>IF(A11&gt;$G$47,"",VLOOKUP(A11,入力用!$AP$16:$BA$65,6,FALSE))</f>
        <v/>
      </c>
      <c r="E11" s="132" t="str">
        <f>IF(A11&gt;$G$47,"",VLOOKUP(A11,入力用!$AP$16:$BA$65,7,FALSE))</f>
        <v/>
      </c>
      <c r="F11" s="131" t="str">
        <f>IF(A11&gt;$G$47,"",VLOOKUP(A11,入力用!$AP$16:$BA$65,9,FALSE))</f>
        <v/>
      </c>
      <c r="G11" s="132" t="str">
        <f>IF(A11&gt;$G$47,"",VLOOKUP(A11,入力用!$AP$16:$BA$65,10,FALSE))</f>
        <v/>
      </c>
      <c r="H11" s="339" t="str">
        <f>IF(A11&gt;$G$47,"",VLOOKUP(A11,入力用!$AP$16:$BA$65,12,FALSE))</f>
        <v/>
      </c>
      <c r="J11" s="139"/>
      <c r="K11" s="139"/>
      <c r="L11" s="139"/>
      <c r="M11" s="139"/>
      <c r="O11" s="333" t="str">
        <f>H11</f>
        <v/>
      </c>
      <c r="P11" s="333" t="str">
        <f>B11</f>
        <v/>
      </c>
      <c r="Q11" s="333" t="str">
        <f>C12</f>
        <v/>
      </c>
    </row>
    <row r="12" spans="1:17" ht="18.75" customHeight="1">
      <c r="A12" s="336"/>
      <c r="B12" s="338"/>
      <c r="C12" s="20" t="str">
        <f>IF(A11&gt;$G$47,"",VLOOKUP(A11,入力用!$AP$16:$BA$65,4,FALSE))</f>
        <v/>
      </c>
      <c r="D12" s="341" t="str">
        <f>IF(A11&gt;$G$47,"",VLOOKUP(A11,入力用!$AP$16:$BA$65,8,FALSE))</f>
        <v/>
      </c>
      <c r="E12" s="342"/>
      <c r="F12" s="341" t="str">
        <f>IF(A11&gt;$G$47,"",VLOOKUP(A11,入力用!$AP$16:$BA$65,11,FALSE))</f>
        <v/>
      </c>
      <c r="G12" s="342"/>
      <c r="H12" s="340"/>
      <c r="J12" s="373" t="s">
        <v>891</v>
      </c>
      <c r="K12" s="374"/>
      <c r="L12" s="374"/>
      <c r="M12" s="374"/>
      <c r="O12" s="333"/>
      <c r="P12" s="333"/>
      <c r="Q12" s="333"/>
    </row>
    <row r="13" spans="1:17" ht="15" customHeight="1">
      <c r="A13" s="335">
        <v>2</v>
      </c>
      <c r="B13" s="337" t="str">
        <f>IF(A13&gt;$G$47,"",VLOOKUP(A13,入力用!$AP$16:$BA$65,3,FALSE))</f>
        <v/>
      </c>
      <c r="C13" s="93" t="str">
        <f>IF(A13&gt;$G$47,"",VLOOKUP(A13,入力用!$AP$16:$BA$65,5,FALSE))</f>
        <v/>
      </c>
      <c r="D13" s="131" t="str">
        <f>IF(A13&gt;$G$47,"",VLOOKUP(A13,入力用!$AP$16:$BA$65,6,FALSE))</f>
        <v/>
      </c>
      <c r="E13" s="132" t="str">
        <f>IF(A13&gt;$G$47,"",VLOOKUP(A13,入力用!$AP$16:$BA$65,7,FALSE))</f>
        <v/>
      </c>
      <c r="F13" s="131" t="str">
        <f>IF(A13&gt;$G$47,"",VLOOKUP(A13,入力用!$AP$16:$BA$65,9,FALSE))</f>
        <v/>
      </c>
      <c r="G13" s="132" t="str">
        <f>IF(A13&gt;$G$47,"",VLOOKUP(A13,入力用!$AP$16:$BA$65,10,FALSE))</f>
        <v/>
      </c>
      <c r="H13" s="339" t="str">
        <f>IF(A13&gt;$G$47,"",VLOOKUP(A13,入力用!$AP$16:$BA$65,12,FALSE))</f>
        <v/>
      </c>
      <c r="J13" s="374"/>
      <c r="K13" s="374"/>
      <c r="L13" s="374"/>
      <c r="M13" s="374"/>
      <c r="O13" s="333" t="str">
        <f t="shared" ref="O13" si="0">H13</f>
        <v/>
      </c>
      <c r="P13" s="333" t="str">
        <f t="shared" ref="P13" si="1">B13</f>
        <v/>
      </c>
      <c r="Q13" s="333" t="str">
        <f>C14</f>
        <v/>
      </c>
    </row>
    <row r="14" spans="1:17" ht="18.75" customHeight="1">
      <c r="A14" s="336"/>
      <c r="B14" s="338"/>
      <c r="C14" s="20" t="str">
        <f>IF(A13&gt;$G$47,"",VLOOKUP(A13,入力用!$AP$16:$BA$65,4,FALSE))</f>
        <v/>
      </c>
      <c r="D14" s="341" t="str">
        <f>IF(A13&gt;$G$47,"",VLOOKUP(A13,入力用!$AP$16:$BA$65,8,FALSE))</f>
        <v/>
      </c>
      <c r="E14" s="342"/>
      <c r="F14" s="341" t="str">
        <f>IF(A13&gt;$G$47,"",VLOOKUP(A13,入力用!$AP$16:$BA$65,11,FALSE))</f>
        <v/>
      </c>
      <c r="G14" s="342"/>
      <c r="H14" s="340"/>
      <c r="J14" s="374"/>
      <c r="K14" s="374"/>
      <c r="L14" s="374"/>
      <c r="M14" s="374"/>
      <c r="O14" s="333"/>
      <c r="P14" s="333"/>
      <c r="Q14" s="333"/>
    </row>
    <row r="15" spans="1:17" ht="15" customHeight="1">
      <c r="A15" s="335">
        <v>3</v>
      </c>
      <c r="B15" s="337" t="str">
        <f>IF(A15&gt;$G$47,"",VLOOKUP(A15,入力用!$AP$16:$BA$65,3,FALSE))</f>
        <v/>
      </c>
      <c r="C15" s="93" t="str">
        <f>IF(A15&gt;$G$47,"",VLOOKUP(A15,入力用!$AP$16:$BA$65,5,FALSE))</f>
        <v/>
      </c>
      <c r="D15" s="131" t="str">
        <f>IF(A15&gt;$G$47,"",VLOOKUP(A15,入力用!$AP$16:$BA$65,6,FALSE))</f>
        <v/>
      </c>
      <c r="E15" s="132" t="str">
        <f>IF(A15&gt;$G$47,"",VLOOKUP(A15,入力用!$AP$16:$BA$65,7,FALSE))</f>
        <v/>
      </c>
      <c r="F15" s="131" t="str">
        <f>IF(A15&gt;$G$47,"",VLOOKUP(A15,入力用!$AP$16:$BA$65,9,FALSE))</f>
        <v/>
      </c>
      <c r="G15" s="132" t="str">
        <f>IF(A15&gt;$G$47,"",VLOOKUP(A15,入力用!$AP$16:$BA$65,10,FALSE))</f>
        <v/>
      </c>
      <c r="H15" s="339" t="str">
        <f>IF(A15&gt;$G$47,"",VLOOKUP(A15,入力用!$AP$16:$BA$65,12,FALSE))</f>
        <v/>
      </c>
      <c r="J15" s="374"/>
      <c r="K15" s="374"/>
      <c r="L15" s="374"/>
      <c r="M15" s="374"/>
      <c r="O15" s="333" t="str">
        <f t="shared" ref="O15" si="2">H15</f>
        <v/>
      </c>
      <c r="P15" s="333" t="str">
        <f t="shared" ref="P15" si="3">B15</f>
        <v/>
      </c>
      <c r="Q15" s="333" t="str">
        <f t="shared" ref="Q15" si="4">C16</f>
        <v/>
      </c>
    </row>
    <row r="16" spans="1:17" ht="18.75" customHeight="1">
      <c r="A16" s="336"/>
      <c r="B16" s="338"/>
      <c r="C16" s="20" t="str">
        <f>IF(A15&gt;$G$47,"",VLOOKUP(A15,入力用!$AP$16:$BA$65,4,FALSE))</f>
        <v/>
      </c>
      <c r="D16" s="341" t="str">
        <f>IF(A15&gt;$G$47,"",VLOOKUP(A15,入力用!$AP$16:$BA$65,8,FALSE))</f>
        <v/>
      </c>
      <c r="E16" s="342"/>
      <c r="F16" s="341" t="str">
        <f>IF(A15&gt;$G$47,"",VLOOKUP(A15,入力用!$AP$16:$BA$65,11,FALSE))</f>
        <v/>
      </c>
      <c r="G16" s="342"/>
      <c r="H16" s="340"/>
      <c r="J16" s="374"/>
      <c r="K16" s="374"/>
      <c r="L16" s="374"/>
      <c r="M16" s="374"/>
      <c r="O16" s="333"/>
      <c r="P16" s="333"/>
      <c r="Q16" s="333"/>
    </row>
    <row r="17" spans="1:17" ht="15" customHeight="1">
      <c r="A17" s="335">
        <v>4</v>
      </c>
      <c r="B17" s="337" t="str">
        <f>IF(A17&gt;$G$47,"",VLOOKUP(A17,入力用!$AP$16:$BA$65,3,FALSE))</f>
        <v/>
      </c>
      <c r="C17" s="93" t="str">
        <f>IF(A17&gt;$G$47,"",VLOOKUP(A17,入力用!$AP$16:$BA$65,5,FALSE))</f>
        <v/>
      </c>
      <c r="D17" s="131" t="str">
        <f>IF(A17&gt;$G$47,"",VLOOKUP(A17,入力用!$AP$16:$BA$65,6,FALSE))</f>
        <v/>
      </c>
      <c r="E17" s="132" t="str">
        <f>IF(A17&gt;$G$47,"",VLOOKUP(A17,入力用!$AP$16:$BA$65,7,FALSE))</f>
        <v/>
      </c>
      <c r="F17" s="131" t="str">
        <f>IF(A17&gt;$G$47,"",VLOOKUP(A17,入力用!$AP$16:$BA$65,9,FALSE))</f>
        <v/>
      </c>
      <c r="G17" s="132" t="str">
        <f>IF(A17&gt;$G$47,"",VLOOKUP(A17,入力用!$AP$16:$BA$65,10,FALSE))</f>
        <v/>
      </c>
      <c r="H17" s="339" t="str">
        <f>IF(A17&gt;$G$47,"",VLOOKUP(A17,入力用!$AP$16:$BA$65,12,FALSE))</f>
        <v/>
      </c>
      <c r="J17" s="374"/>
      <c r="K17" s="374"/>
      <c r="L17" s="374"/>
      <c r="M17" s="374"/>
      <c r="O17" s="333" t="str">
        <f t="shared" ref="O17" si="5">H17</f>
        <v/>
      </c>
      <c r="P17" s="333" t="str">
        <f t="shared" ref="P17" si="6">B17</f>
        <v/>
      </c>
      <c r="Q17" s="333" t="str">
        <f t="shared" ref="Q17" si="7">C18</f>
        <v/>
      </c>
    </row>
    <row r="18" spans="1:17" ht="18.75" customHeight="1">
      <c r="A18" s="336"/>
      <c r="B18" s="338"/>
      <c r="C18" s="20" t="str">
        <f>IF(A17&gt;$G$47,"",VLOOKUP(A17,入力用!$AP$16:$BA$65,4,FALSE))</f>
        <v/>
      </c>
      <c r="D18" s="341" t="str">
        <f>IF(A17&gt;$G$47,"",VLOOKUP(A17,入力用!$AP$16:$BA$65,8,FALSE))</f>
        <v/>
      </c>
      <c r="E18" s="342"/>
      <c r="F18" s="341" t="str">
        <f>IF(A17&gt;$G$47,"",VLOOKUP(A17,入力用!$AP$16:$BA$65,11,FALSE))</f>
        <v/>
      </c>
      <c r="G18" s="342"/>
      <c r="H18" s="340"/>
      <c r="J18" s="374"/>
      <c r="K18" s="374"/>
      <c r="L18" s="374"/>
      <c r="M18" s="374"/>
      <c r="O18" s="333"/>
      <c r="P18" s="333"/>
      <c r="Q18" s="333"/>
    </row>
    <row r="19" spans="1:17" ht="15" customHeight="1">
      <c r="A19" s="335">
        <v>5</v>
      </c>
      <c r="B19" s="337" t="str">
        <f>IF(A19&gt;$G$47,"",VLOOKUP(A19,入力用!$AP$16:$BA$65,3,FALSE))</f>
        <v/>
      </c>
      <c r="C19" s="93" t="str">
        <f>IF(A19&gt;$G$47,"",VLOOKUP(A19,入力用!$AP$16:$BA$65,5,FALSE))</f>
        <v/>
      </c>
      <c r="D19" s="131" t="str">
        <f>IF(A19&gt;$G$47,"",VLOOKUP(A19,入力用!$AP$16:$BA$65,6,FALSE))</f>
        <v/>
      </c>
      <c r="E19" s="132" t="str">
        <f>IF(A19&gt;$G$47,"",VLOOKUP(A19,入力用!$AP$16:$BA$65,7,FALSE))</f>
        <v/>
      </c>
      <c r="F19" s="131" t="str">
        <f>IF(A19&gt;$G$47,"",VLOOKUP(A19,入力用!$AP$16:$BA$65,9,FALSE))</f>
        <v/>
      </c>
      <c r="G19" s="132" t="str">
        <f>IF(A19&gt;$G$47,"",VLOOKUP(A19,入力用!$AP$16:$BA$65,10,FALSE))</f>
        <v/>
      </c>
      <c r="H19" s="339" t="str">
        <f>IF(A19&gt;$G$47,"",VLOOKUP(A19,入力用!$AP$16:$BA$65,12,FALSE))</f>
        <v/>
      </c>
      <c r="O19" s="333" t="str">
        <f t="shared" ref="O19" si="8">H19</f>
        <v/>
      </c>
      <c r="P19" s="333" t="str">
        <f t="shared" ref="P19" si="9">B19</f>
        <v/>
      </c>
      <c r="Q19" s="333" t="str">
        <f t="shared" ref="Q19" si="10">C20</f>
        <v/>
      </c>
    </row>
    <row r="20" spans="1:17" ht="18.75" customHeight="1">
      <c r="A20" s="336"/>
      <c r="B20" s="338"/>
      <c r="C20" s="20" t="str">
        <f>IF(A19&gt;$G$47,"",VLOOKUP(A19,入力用!$AP$16:$BA$65,4,FALSE))</f>
        <v/>
      </c>
      <c r="D20" s="341" t="str">
        <f>IF(A19&gt;$G$47,"",VLOOKUP(A19,入力用!$AP$16:$BA$65,8,FALSE))</f>
        <v/>
      </c>
      <c r="E20" s="342"/>
      <c r="F20" s="341" t="str">
        <f>IF(A19&gt;$G$47,"",VLOOKUP(A19,入力用!$AP$16:$BA$65,11,FALSE))</f>
        <v/>
      </c>
      <c r="G20" s="342"/>
      <c r="H20" s="340"/>
      <c r="O20" s="333"/>
      <c r="P20" s="333"/>
      <c r="Q20" s="333"/>
    </row>
    <row r="21" spans="1:17" ht="15" customHeight="1">
      <c r="A21" s="335">
        <v>6</v>
      </c>
      <c r="B21" s="337" t="str">
        <f>IF(A21&gt;$G$47,"",VLOOKUP(A21,入力用!$AP$16:$BA$65,3,FALSE))</f>
        <v/>
      </c>
      <c r="C21" s="93" t="str">
        <f>IF(A21&gt;$G$47,"",VLOOKUP(A21,入力用!$AP$16:$BA$65,5,FALSE))</f>
        <v/>
      </c>
      <c r="D21" s="131" t="str">
        <f>IF(A21&gt;$G$47,"",VLOOKUP(A21,入力用!$AP$16:$BA$65,6,FALSE))</f>
        <v/>
      </c>
      <c r="E21" s="132" t="str">
        <f>IF(A21&gt;$G$47,"",VLOOKUP(A21,入力用!$AP$16:$BA$65,7,FALSE))</f>
        <v/>
      </c>
      <c r="F21" s="131" t="str">
        <f>IF(A21&gt;$G$47,"",VLOOKUP(A21,入力用!$AP$16:$BA$65,9,FALSE))</f>
        <v/>
      </c>
      <c r="G21" s="132" t="str">
        <f>IF(A21&gt;$G$47,"",VLOOKUP(A21,入力用!$AP$16:$BA$65,10,FALSE))</f>
        <v/>
      </c>
      <c r="H21" s="339" t="str">
        <f>IF(A21&gt;$G$47,"",VLOOKUP(A21,入力用!$AP$16:$BA$65,12,FALSE))</f>
        <v/>
      </c>
      <c r="O21" s="333" t="str">
        <f t="shared" ref="O21" si="11">H21</f>
        <v/>
      </c>
      <c r="P21" s="333" t="str">
        <f t="shared" ref="P21" si="12">B21</f>
        <v/>
      </c>
      <c r="Q21" s="333" t="str">
        <f t="shared" ref="Q21" si="13">C22</f>
        <v/>
      </c>
    </row>
    <row r="22" spans="1:17" ht="18.75" customHeight="1">
      <c r="A22" s="336"/>
      <c r="B22" s="338"/>
      <c r="C22" s="20" t="str">
        <f>IF(A21&gt;$G$47,"",VLOOKUP(A21,入力用!$AP$16:$BA$65,4,FALSE))</f>
        <v/>
      </c>
      <c r="D22" s="341" t="str">
        <f>IF(A21&gt;$G$47,"",VLOOKUP(A21,入力用!$AP$16:$BA$65,8,FALSE))</f>
        <v/>
      </c>
      <c r="E22" s="342"/>
      <c r="F22" s="341" t="str">
        <f>IF(A21&gt;$G$47,"",VLOOKUP(A21,入力用!$AP$16:$BA$65,11,FALSE))</f>
        <v/>
      </c>
      <c r="G22" s="342"/>
      <c r="H22" s="340"/>
      <c r="O22" s="333"/>
      <c r="P22" s="333"/>
      <c r="Q22" s="333"/>
    </row>
    <row r="23" spans="1:17" ht="15" customHeight="1">
      <c r="A23" s="335">
        <v>7</v>
      </c>
      <c r="B23" s="337" t="str">
        <f>IF(A23&gt;$G$47,"",VLOOKUP(A23,入力用!$AP$16:$BA$65,3,FALSE))</f>
        <v/>
      </c>
      <c r="C23" s="93" t="str">
        <f>IF(A23&gt;$G$47,"",VLOOKUP(A23,入力用!$AP$16:$BA$65,5,FALSE))</f>
        <v/>
      </c>
      <c r="D23" s="131" t="str">
        <f>IF(A23&gt;$G$47,"",VLOOKUP(A23,入力用!$AP$16:$BA$65,6,FALSE))</f>
        <v/>
      </c>
      <c r="E23" s="132" t="str">
        <f>IF(A23&gt;$G$47,"",VLOOKUP(A23,入力用!$AP$16:$BA$65,7,FALSE))</f>
        <v/>
      </c>
      <c r="F23" s="131" t="str">
        <f>IF(A23&gt;$G$47,"",VLOOKUP(A23,入力用!$AP$16:$BA$65,9,FALSE))</f>
        <v/>
      </c>
      <c r="G23" s="132" t="str">
        <f>IF(A23&gt;$G$47,"",VLOOKUP(A23,入力用!$AP$16:$BA$65,10,FALSE))</f>
        <v/>
      </c>
      <c r="H23" s="339" t="str">
        <f>IF(A23&gt;$G$47,"",VLOOKUP(A23,入力用!$AP$16:$BA$65,12,FALSE))</f>
        <v/>
      </c>
      <c r="O23" s="333" t="str">
        <f t="shared" ref="O23" si="14">H23</f>
        <v/>
      </c>
      <c r="P23" s="333" t="str">
        <f t="shared" ref="P23" si="15">B23</f>
        <v/>
      </c>
      <c r="Q23" s="333" t="str">
        <f t="shared" ref="Q23" si="16">C24</f>
        <v/>
      </c>
    </row>
    <row r="24" spans="1:17" ht="18.75" customHeight="1">
      <c r="A24" s="336"/>
      <c r="B24" s="338"/>
      <c r="C24" s="20" t="str">
        <f>IF(A23&gt;$G$47,"",VLOOKUP(A23,入力用!$AP$16:$BA$65,4,FALSE))</f>
        <v/>
      </c>
      <c r="D24" s="341" t="str">
        <f>IF(A23&gt;$G$47,"",VLOOKUP(A23,入力用!$AP$16:$BA$65,8,FALSE))</f>
        <v/>
      </c>
      <c r="E24" s="342"/>
      <c r="F24" s="341" t="str">
        <f>IF(A23&gt;$G$47,"",VLOOKUP(A23,入力用!$AP$16:$BA$65,11,FALSE))</f>
        <v/>
      </c>
      <c r="G24" s="342"/>
      <c r="H24" s="340"/>
      <c r="O24" s="333"/>
      <c r="P24" s="333"/>
      <c r="Q24" s="333"/>
    </row>
    <row r="25" spans="1:17" ht="15" customHeight="1">
      <c r="A25" s="335">
        <v>8</v>
      </c>
      <c r="B25" s="337" t="str">
        <f>IF(A25&gt;$G$47,"",VLOOKUP(A25,入力用!$AP$16:$BA$65,3,FALSE))</f>
        <v/>
      </c>
      <c r="C25" s="93" t="str">
        <f>IF(A25&gt;$G$47,"",VLOOKUP(A25,入力用!$AP$16:$BA$65,5,FALSE))</f>
        <v/>
      </c>
      <c r="D25" s="131" t="str">
        <f>IF(A25&gt;$G$47,"",VLOOKUP(A25,入力用!$AP$16:$BA$65,6,FALSE))</f>
        <v/>
      </c>
      <c r="E25" s="132" t="str">
        <f>IF(A25&gt;$G$47,"",VLOOKUP(A25,入力用!$AP$16:$BA$65,7,FALSE))</f>
        <v/>
      </c>
      <c r="F25" s="131" t="str">
        <f>IF(A25&gt;$G$47,"",VLOOKUP(A25,入力用!$AP$16:$BA$65,9,FALSE))</f>
        <v/>
      </c>
      <c r="G25" s="132" t="str">
        <f>IF(A25&gt;$G$47,"",VLOOKUP(A25,入力用!$AP$16:$BA$65,10,FALSE))</f>
        <v/>
      </c>
      <c r="H25" s="339" t="str">
        <f>IF(A25&gt;$G$47,"",VLOOKUP(A25,入力用!$AP$16:$BA$65,12,FALSE))</f>
        <v/>
      </c>
      <c r="O25" s="333" t="str">
        <f t="shared" ref="O25" si="17">H25</f>
        <v/>
      </c>
      <c r="P25" s="333" t="str">
        <f t="shared" ref="P25" si="18">B25</f>
        <v/>
      </c>
      <c r="Q25" s="333" t="str">
        <f t="shared" ref="Q25" si="19">C26</f>
        <v/>
      </c>
    </row>
    <row r="26" spans="1:17" ht="18.75" customHeight="1">
      <c r="A26" s="336"/>
      <c r="B26" s="338"/>
      <c r="C26" s="20" t="str">
        <f>IF(A25&gt;$G$47,"",VLOOKUP(A25,入力用!$AP$16:$BA$65,4,FALSE))</f>
        <v/>
      </c>
      <c r="D26" s="341" t="str">
        <f>IF(A25&gt;$G$47,"",VLOOKUP(A25,入力用!$AP$16:$BA$65,8,FALSE))</f>
        <v/>
      </c>
      <c r="E26" s="342"/>
      <c r="F26" s="341" t="str">
        <f>IF(A25&gt;$G$47,"",VLOOKUP(A25,入力用!$AP$16:$BA$65,11,FALSE))</f>
        <v/>
      </c>
      <c r="G26" s="342"/>
      <c r="H26" s="340"/>
      <c r="O26" s="333"/>
      <c r="P26" s="333"/>
      <c r="Q26" s="333"/>
    </row>
    <row r="27" spans="1:17" ht="15" customHeight="1">
      <c r="A27" s="335">
        <v>9</v>
      </c>
      <c r="B27" s="337" t="str">
        <f>IF(A27&gt;$G$47,"",VLOOKUP(A27,入力用!$AP$16:$BA$65,3,FALSE))</f>
        <v/>
      </c>
      <c r="C27" s="93" t="str">
        <f>IF(A27&gt;$G$47,"",VLOOKUP(A27,入力用!$AP$16:$BA$65,5,FALSE))</f>
        <v/>
      </c>
      <c r="D27" s="131" t="str">
        <f>IF(A27&gt;$G$47,"",VLOOKUP(A27,入力用!$AP$16:$BA$65,6,FALSE))</f>
        <v/>
      </c>
      <c r="E27" s="132" t="str">
        <f>IF(A27&gt;$G$47,"",VLOOKUP(A27,入力用!$AP$16:$BA$65,7,FALSE))</f>
        <v/>
      </c>
      <c r="F27" s="131" t="str">
        <f>IF(A27&gt;$G$47,"",VLOOKUP(A27,入力用!$AP$16:$BA$65,9,FALSE))</f>
        <v/>
      </c>
      <c r="G27" s="132" t="str">
        <f>IF(A27&gt;$G$47,"",VLOOKUP(A27,入力用!$AP$16:$BA$65,10,FALSE))</f>
        <v/>
      </c>
      <c r="H27" s="339" t="str">
        <f>IF(A27&gt;$G$47,"",VLOOKUP(A27,入力用!$AP$16:$BA$65,12,FALSE))</f>
        <v/>
      </c>
      <c r="O27" s="333" t="str">
        <f t="shared" ref="O27" si="20">H27</f>
        <v/>
      </c>
      <c r="P27" s="333" t="str">
        <f t="shared" ref="P27" si="21">B27</f>
        <v/>
      </c>
      <c r="Q27" s="333" t="str">
        <f t="shared" ref="Q27" si="22">C28</f>
        <v/>
      </c>
    </row>
    <row r="28" spans="1:17" ht="18.75" customHeight="1">
      <c r="A28" s="336"/>
      <c r="B28" s="338"/>
      <c r="C28" s="20" t="str">
        <f>IF(A27&gt;$G$47,"",VLOOKUP(A27,入力用!$AP$16:$BA$65,4,FALSE))</f>
        <v/>
      </c>
      <c r="D28" s="341" t="str">
        <f>IF(A27&gt;$G$47,"",VLOOKUP(A27,入力用!$AP$16:$BA$65,8,FALSE))</f>
        <v/>
      </c>
      <c r="E28" s="342"/>
      <c r="F28" s="341" t="str">
        <f>IF(A27&gt;$G$47,"",VLOOKUP(A27,入力用!$AP$16:$BA$65,11,FALSE))</f>
        <v/>
      </c>
      <c r="G28" s="342"/>
      <c r="H28" s="340"/>
      <c r="O28" s="333"/>
      <c r="P28" s="333"/>
      <c r="Q28" s="333"/>
    </row>
    <row r="29" spans="1:17" ht="15" customHeight="1">
      <c r="A29" s="335">
        <v>10</v>
      </c>
      <c r="B29" s="337" t="str">
        <f>IF(A29&gt;$G$47,"",VLOOKUP(A29,入力用!$AP$16:$BA$65,3,FALSE))</f>
        <v/>
      </c>
      <c r="C29" s="93" t="str">
        <f>IF(A29&gt;$G$47,"",VLOOKUP(A29,入力用!$AP$16:$BA$65,5,FALSE))</f>
        <v/>
      </c>
      <c r="D29" s="131" t="str">
        <f>IF(A29&gt;$G$47,"",VLOOKUP(A29,入力用!$AP$16:$BA$65,6,FALSE))</f>
        <v/>
      </c>
      <c r="E29" s="132" t="str">
        <f>IF(A29&gt;$G$47,"",VLOOKUP(A29,入力用!$AP$16:$BA$65,7,FALSE))</f>
        <v/>
      </c>
      <c r="F29" s="131" t="str">
        <f>IF(A29&gt;$G$47,"",VLOOKUP(A29,入力用!$AP$16:$BA$65,9,FALSE))</f>
        <v/>
      </c>
      <c r="G29" s="132" t="str">
        <f>IF(A29&gt;$G$47,"",VLOOKUP(A29,入力用!$AP$16:$BA$65,10,FALSE))</f>
        <v/>
      </c>
      <c r="H29" s="339" t="str">
        <f>IF(A29&gt;$G$47,"",VLOOKUP(A29,入力用!$AP$16:$BA$65,12,FALSE))</f>
        <v/>
      </c>
      <c r="O29" s="333" t="str">
        <f t="shared" ref="O29" si="23">H29</f>
        <v/>
      </c>
      <c r="P29" s="333" t="str">
        <f t="shared" ref="P29" si="24">B29</f>
        <v/>
      </c>
      <c r="Q29" s="333" t="str">
        <f t="shared" ref="Q29" si="25">C30</f>
        <v/>
      </c>
    </row>
    <row r="30" spans="1:17" ht="18.75" customHeight="1">
      <c r="A30" s="336"/>
      <c r="B30" s="338"/>
      <c r="C30" s="20" t="str">
        <f>IF(A29&gt;$G$47,"",VLOOKUP(A29,入力用!$AP$16:$BA$65,4,FALSE))</f>
        <v/>
      </c>
      <c r="D30" s="341" t="str">
        <f>IF(A29&gt;$G$47,"",VLOOKUP(A29,入力用!$AP$16:$BA$65,8,FALSE))</f>
        <v/>
      </c>
      <c r="E30" s="342"/>
      <c r="F30" s="341" t="str">
        <f>IF(A29&gt;$G$47,"",VLOOKUP(A29,入力用!$AP$16:$BA$65,11,FALSE))</f>
        <v/>
      </c>
      <c r="G30" s="342"/>
      <c r="H30" s="340"/>
      <c r="O30" s="333"/>
      <c r="P30" s="333"/>
      <c r="Q30" s="333"/>
    </row>
    <row r="31" spans="1:17" ht="15" customHeight="1">
      <c r="A31" s="335">
        <v>11</v>
      </c>
      <c r="B31" s="337" t="str">
        <f>IF(A31&gt;$G$47,"",VLOOKUP(A31,入力用!$AP$16:$BA$65,3,FALSE))</f>
        <v/>
      </c>
      <c r="C31" s="93" t="str">
        <f>IF(A31&gt;$G$47,"",VLOOKUP(A31,入力用!$AP$16:$BA$65,5,FALSE))</f>
        <v/>
      </c>
      <c r="D31" s="131" t="str">
        <f>IF(A31&gt;$G$47,"",VLOOKUP(A31,入力用!$AP$16:$BA$65,6,FALSE))</f>
        <v/>
      </c>
      <c r="E31" s="132" t="str">
        <f>IF(A31&gt;$G$47,"",VLOOKUP(A31,入力用!$AP$16:$BA$65,7,FALSE))</f>
        <v/>
      </c>
      <c r="F31" s="131" t="str">
        <f>IF(A31&gt;$G$47,"",VLOOKUP(A31,入力用!$AP$16:$BA$65,9,FALSE))</f>
        <v/>
      </c>
      <c r="G31" s="132" t="str">
        <f>IF(A31&gt;$G$47,"",VLOOKUP(A31,入力用!$AP$16:$BA$65,10,FALSE))</f>
        <v/>
      </c>
      <c r="H31" s="339" t="str">
        <f>IF(A31&gt;$G$47,"",VLOOKUP(A31,入力用!$AP$16:$BA$65,12,FALSE))</f>
        <v/>
      </c>
      <c r="O31" s="333" t="str">
        <f t="shared" ref="O31" si="26">H31</f>
        <v/>
      </c>
      <c r="P31" s="333" t="str">
        <f t="shared" ref="P31" si="27">B31</f>
        <v/>
      </c>
      <c r="Q31" s="333" t="str">
        <f t="shared" ref="Q31" si="28">C32</f>
        <v/>
      </c>
    </row>
    <row r="32" spans="1:17" ht="18.75" customHeight="1">
      <c r="A32" s="336"/>
      <c r="B32" s="338"/>
      <c r="C32" s="20" t="str">
        <f>IF(A31&gt;$G$47,"",VLOOKUP(A31,入力用!$AP$16:$BA$65,4,FALSE))</f>
        <v/>
      </c>
      <c r="D32" s="341" t="str">
        <f>IF(A31&gt;$G$47,"",VLOOKUP(A31,入力用!$AP$16:$BA$65,8,FALSE))</f>
        <v/>
      </c>
      <c r="E32" s="342"/>
      <c r="F32" s="341" t="str">
        <f>IF(A31&gt;$G$47,"",VLOOKUP(A31,入力用!$AP$16:$BA$65,11,FALSE))</f>
        <v/>
      </c>
      <c r="G32" s="342"/>
      <c r="H32" s="340"/>
      <c r="O32" s="333"/>
      <c r="P32" s="333"/>
      <c r="Q32" s="333"/>
    </row>
    <row r="33" spans="1:17" ht="15" customHeight="1">
      <c r="A33" s="335">
        <v>12</v>
      </c>
      <c r="B33" s="337" t="str">
        <f>IF(A33&gt;$G$47,"",VLOOKUP(A33,入力用!$AP$16:$BA$65,3,FALSE))</f>
        <v/>
      </c>
      <c r="C33" s="93" t="str">
        <f>IF(A33&gt;$G$47,"",VLOOKUP(A33,入力用!$AP$16:$BA$65,5,FALSE))</f>
        <v/>
      </c>
      <c r="D33" s="131" t="str">
        <f>IF(A33&gt;$G$47,"",VLOOKUP(A33,入力用!$AP$16:$BA$65,6,FALSE))</f>
        <v/>
      </c>
      <c r="E33" s="132" t="str">
        <f>IF(A33&gt;$G$47,"",VLOOKUP(A33,入力用!$AP$16:$BA$65,7,FALSE))</f>
        <v/>
      </c>
      <c r="F33" s="131" t="str">
        <f>IF(A33&gt;$G$47,"",VLOOKUP(A33,入力用!$AP$16:$BA$65,9,FALSE))</f>
        <v/>
      </c>
      <c r="G33" s="132" t="str">
        <f>IF(A33&gt;$G$47,"",VLOOKUP(A33,入力用!$AP$16:$BA$65,10,FALSE))</f>
        <v/>
      </c>
      <c r="H33" s="339" t="str">
        <f>IF(A33&gt;$G$47,"",VLOOKUP(A33,入力用!$AP$16:$BA$65,12,FALSE))</f>
        <v/>
      </c>
      <c r="O33" s="333" t="str">
        <f t="shared" ref="O33" si="29">H33</f>
        <v/>
      </c>
      <c r="P33" s="333" t="str">
        <f t="shared" ref="P33" si="30">B33</f>
        <v/>
      </c>
      <c r="Q33" s="333" t="str">
        <f t="shared" ref="Q33" si="31">C34</f>
        <v/>
      </c>
    </row>
    <row r="34" spans="1:17" ht="18.75" customHeight="1">
      <c r="A34" s="336"/>
      <c r="B34" s="338"/>
      <c r="C34" s="20" t="str">
        <f>IF(A33&gt;$G$47,"",VLOOKUP(A33,入力用!$AP$16:$BA$65,4,FALSE))</f>
        <v/>
      </c>
      <c r="D34" s="341" t="str">
        <f>IF(A33&gt;$G$47,"",VLOOKUP(A33,入力用!$AP$16:$BA$65,8,FALSE))</f>
        <v/>
      </c>
      <c r="E34" s="342"/>
      <c r="F34" s="341" t="str">
        <f>IF(A33&gt;$G$47,"",VLOOKUP(A33,入力用!$AP$16:$BA$65,11,FALSE))</f>
        <v/>
      </c>
      <c r="G34" s="342"/>
      <c r="H34" s="340"/>
      <c r="O34" s="333"/>
      <c r="P34" s="333"/>
      <c r="Q34" s="333"/>
    </row>
    <row r="35" spans="1:17" ht="15" customHeight="1">
      <c r="A35" s="335">
        <v>13</v>
      </c>
      <c r="B35" s="337" t="str">
        <f>IF(A35&gt;$G$47,"",VLOOKUP(A35,入力用!$AP$16:$BA$65,3,FALSE))</f>
        <v/>
      </c>
      <c r="C35" s="93" t="str">
        <f>IF(A35&gt;$G$47,"",VLOOKUP(A35,入力用!$AP$16:$BA$65,5,FALSE))</f>
        <v/>
      </c>
      <c r="D35" s="131" t="str">
        <f>IF(A35&gt;$G$47,"",VLOOKUP(A35,入力用!$AP$16:$BA$65,6,FALSE))</f>
        <v/>
      </c>
      <c r="E35" s="132" t="str">
        <f>IF(A35&gt;$G$47,"",VLOOKUP(A35,入力用!$AP$16:$BA$65,7,FALSE))</f>
        <v/>
      </c>
      <c r="F35" s="131" t="str">
        <f>IF(A35&gt;$G$47,"",VLOOKUP(A35,入力用!$AP$16:$BA$65,9,FALSE))</f>
        <v/>
      </c>
      <c r="G35" s="132" t="str">
        <f>IF(A35&gt;$G$47,"",VLOOKUP(A35,入力用!$AP$16:$BA$65,10,FALSE))</f>
        <v/>
      </c>
      <c r="H35" s="339" t="str">
        <f>IF(A35&gt;$G$47,"",VLOOKUP(A35,入力用!$AP$16:$BA$65,12,FALSE))</f>
        <v/>
      </c>
      <c r="O35" s="333" t="str">
        <f t="shared" ref="O35" si="32">H35</f>
        <v/>
      </c>
      <c r="P35" s="333" t="str">
        <f t="shared" ref="P35" si="33">B35</f>
        <v/>
      </c>
      <c r="Q35" s="333" t="str">
        <f t="shared" ref="Q35" si="34">C36</f>
        <v/>
      </c>
    </row>
    <row r="36" spans="1:17" ht="18.75" customHeight="1">
      <c r="A36" s="336"/>
      <c r="B36" s="338"/>
      <c r="C36" s="20" t="str">
        <f>IF(A35&gt;$G$47,"",VLOOKUP(A35,入力用!$AP$16:$BA$65,4,FALSE))</f>
        <v/>
      </c>
      <c r="D36" s="341" t="str">
        <f>IF(A35&gt;$G$47,"",VLOOKUP(A35,入力用!$AP$16:$BA$65,8,FALSE))</f>
        <v/>
      </c>
      <c r="E36" s="342"/>
      <c r="F36" s="341" t="str">
        <f>IF(A35&gt;$G$47,"",VLOOKUP(A35,入力用!$AP$16:$BA$65,11,FALSE))</f>
        <v/>
      </c>
      <c r="G36" s="342"/>
      <c r="H36" s="340"/>
      <c r="O36" s="333"/>
      <c r="P36" s="333"/>
      <c r="Q36" s="333"/>
    </row>
    <row r="37" spans="1:17" ht="15" customHeight="1">
      <c r="A37" s="335">
        <v>14</v>
      </c>
      <c r="B37" s="337" t="str">
        <f>IF(A37&gt;$G$47,"",VLOOKUP(A37,入力用!$AP$16:$BA$65,3,FALSE))</f>
        <v/>
      </c>
      <c r="C37" s="93" t="str">
        <f>IF(A37&gt;$G$47,"",VLOOKUP(A37,入力用!$AP$16:$BA$65,5,FALSE))</f>
        <v/>
      </c>
      <c r="D37" s="131" t="str">
        <f>IF(A37&gt;$G$47,"",VLOOKUP(A37,入力用!$AP$16:$BA$65,6,FALSE))</f>
        <v/>
      </c>
      <c r="E37" s="132" t="str">
        <f>IF(A37&gt;$G$47,"",VLOOKUP(A37,入力用!$AP$16:$BA$65,7,FALSE))</f>
        <v/>
      </c>
      <c r="F37" s="131" t="str">
        <f>IF(A37&gt;$G$47,"",VLOOKUP(A37,入力用!$AP$16:$BA$65,9,FALSE))</f>
        <v/>
      </c>
      <c r="G37" s="132" t="str">
        <f>IF(A37&gt;$G$47,"",VLOOKUP(A37,入力用!$AP$16:$BA$65,10,FALSE))</f>
        <v/>
      </c>
      <c r="H37" s="339" t="str">
        <f>IF(A37&gt;$G$47,"",VLOOKUP(A37,入力用!$AP$16:$BA$65,12,FALSE))</f>
        <v/>
      </c>
      <c r="O37" s="333" t="str">
        <f t="shared" ref="O37" si="35">H37</f>
        <v/>
      </c>
      <c r="P37" s="333" t="str">
        <f t="shared" ref="P37" si="36">B37</f>
        <v/>
      </c>
      <c r="Q37" s="333" t="str">
        <f t="shared" ref="Q37" si="37">C38</f>
        <v/>
      </c>
    </row>
    <row r="38" spans="1:17" ht="18.75" customHeight="1">
      <c r="A38" s="336"/>
      <c r="B38" s="338"/>
      <c r="C38" s="20" t="str">
        <f>IF(A37&gt;$G$47,"",VLOOKUP(A37,入力用!$AP$16:$BA$65,4,FALSE))</f>
        <v/>
      </c>
      <c r="D38" s="341" t="str">
        <f>IF(A37&gt;$G$47,"",VLOOKUP(A37,入力用!$AP$16:$BA$65,8,FALSE))</f>
        <v/>
      </c>
      <c r="E38" s="342"/>
      <c r="F38" s="341" t="str">
        <f>IF(A37&gt;$G$47,"",VLOOKUP(A37,入力用!$AP$16:$BA$65,11,FALSE))</f>
        <v/>
      </c>
      <c r="G38" s="342"/>
      <c r="H38" s="340"/>
      <c r="O38" s="333"/>
      <c r="P38" s="333"/>
      <c r="Q38" s="333"/>
    </row>
    <row r="39" spans="1:17" ht="15" customHeight="1">
      <c r="A39" s="335">
        <v>15</v>
      </c>
      <c r="B39" s="337" t="str">
        <f>IF(A39&gt;$G$47,"",VLOOKUP(A39,入力用!$AP$16:$BA$65,3,FALSE))</f>
        <v/>
      </c>
      <c r="C39" s="93" t="str">
        <f>IF(A39&gt;$G$47,"",VLOOKUP(A39,入力用!$AP$16:$BA$65,5,FALSE))</f>
        <v/>
      </c>
      <c r="D39" s="131" t="str">
        <f>IF(A39&gt;$G$47,"",VLOOKUP(A39,入力用!$AP$16:$BA$65,6,FALSE))</f>
        <v/>
      </c>
      <c r="E39" s="132" t="str">
        <f>IF(A39&gt;$G$47,"",VLOOKUP(A39,入力用!$AP$16:$BA$65,7,FALSE))</f>
        <v/>
      </c>
      <c r="F39" s="131" t="str">
        <f>IF(A39&gt;$G$47,"",VLOOKUP(A39,入力用!$AP$16:$BA$65,9,FALSE))</f>
        <v/>
      </c>
      <c r="G39" s="132" t="str">
        <f>IF(A39&gt;$G$47,"",VLOOKUP(A39,入力用!$AP$16:$BA$65,10,FALSE))</f>
        <v/>
      </c>
      <c r="H39" s="339" t="str">
        <f>IF(A39&gt;$G$47,"",VLOOKUP(A39,入力用!$AP$16:$BA$65,12,FALSE))</f>
        <v/>
      </c>
      <c r="O39" s="333" t="str">
        <f t="shared" ref="O39" si="38">H39</f>
        <v/>
      </c>
      <c r="P39" s="333" t="str">
        <f t="shared" ref="P39" si="39">B39</f>
        <v/>
      </c>
      <c r="Q39" s="333" t="str">
        <f t="shared" ref="Q39" si="40">C40</f>
        <v/>
      </c>
    </row>
    <row r="40" spans="1:17" ht="18.75" customHeight="1">
      <c r="A40" s="336"/>
      <c r="B40" s="338"/>
      <c r="C40" s="20" t="str">
        <f>IF(A39&gt;$G$47,"",VLOOKUP(A39,入力用!$AP$16:$BA$65,4,FALSE))</f>
        <v/>
      </c>
      <c r="D40" s="341" t="str">
        <f>IF(A39&gt;$G$47,"",VLOOKUP(A39,入力用!$AP$16:$BA$65,8,FALSE))</f>
        <v/>
      </c>
      <c r="E40" s="342"/>
      <c r="F40" s="341" t="str">
        <f>IF(A39&gt;$G$47,"",VLOOKUP(A39,入力用!$AP$16:$BA$65,11,FALSE))</f>
        <v/>
      </c>
      <c r="G40" s="342"/>
      <c r="H40" s="340"/>
      <c r="O40" s="333"/>
      <c r="P40" s="333"/>
      <c r="Q40" s="333"/>
    </row>
    <row r="41" spans="1:17" ht="15" customHeight="1">
      <c r="A41" s="335">
        <v>16</v>
      </c>
      <c r="B41" s="337" t="str">
        <f>IF(A41&gt;$G$47,"",VLOOKUP(A41,入力用!$AP$16:$BA$65,3,FALSE))</f>
        <v/>
      </c>
      <c r="C41" s="93" t="str">
        <f>IF(A41&gt;$G$47,"",VLOOKUP(A41,入力用!$AP$16:$BA$65,5,FALSE))</f>
        <v/>
      </c>
      <c r="D41" s="131" t="str">
        <f>IF(A41&gt;$G$47,"",VLOOKUP(A41,入力用!$AP$16:$BA$65,6,FALSE))</f>
        <v/>
      </c>
      <c r="E41" s="132" t="str">
        <f>IF(A41&gt;$G$47,"",VLOOKUP(A41,入力用!$AP$16:$BA$65,7,FALSE))</f>
        <v/>
      </c>
      <c r="F41" s="131" t="str">
        <f>IF(A41&gt;$G$47,"",VLOOKUP(A41,入力用!$AP$16:$BA$65,9,FALSE))</f>
        <v/>
      </c>
      <c r="G41" s="132" t="str">
        <f>IF(A41&gt;$G$47,"",VLOOKUP(A41,入力用!$AP$16:$BA$65,10,FALSE))</f>
        <v/>
      </c>
      <c r="H41" s="339" t="str">
        <f>IF(A41&gt;$G$47,"",VLOOKUP(A41,入力用!$AP$16:$BA$65,12,FALSE))</f>
        <v/>
      </c>
      <c r="O41" s="333" t="str">
        <f t="shared" ref="O41" si="41">H41</f>
        <v/>
      </c>
      <c r="P41" s="333" t="str">
        <f t="shared" ref="P41" si="42">B41</f>
        <v/>
      </c>
      <c r="Q41" s="333" t="str">
        <f t="shared" ref="Q41" si="43">C42</f>
        <v/>
      </c>
    </row>
    <row r="42" spans="1:17" ht="18.75" customHeight="1">
      <c r="A42" s="336"/>
      <c r="B42" s="338"/>
      <c r="C42" s="20" t="str">
        <f>IF(A41&gt;$G$47,"",VLOOKUP(A41,入力用!$AP$16:$BA$65,4,FALSE))</f>
        <v/>
      </c>
      <c r="D42" s="341" t="str">
        <f>IF(A41&gt;$G$47,"",VLOOKUP(A41,入力用!$AP$16:$BA$65,8,FALSE))</f>
        <v/>
      </c>
      <c r="E42" s="342"/>
      <c r="F42" s="341" t="str">
        <f>IF(A41&gt;$G$47,"",VLOOKUP(A41,入力用!$AP$16:$BA$65,11,FALSE))</f>
        <v/>
      </c>
      <c r="G42" s="342"/>
      <c r="H42" s="340"/>
      <c r="O42" s="333"/>
      <c r="P42" s="333"/>
      <c r="Q42" s="333"/>
    </row>
    <row r="43" spans="1:17" ht="15" customHeight="1">
      <c r="A43" s="335">
        <v>17</v>
      </c>
      <c r="B43" s="337" t="str">
        <f>IF(A43&gt;$G$47,"",VLOOKUP(A43,入力用!$AP$16:$BA$65,3,FALSE))</f>
        <v/>
      </c>
      <c r="C43" s="93" t="str">
        <f>IF(A43&gt;$G$47,"",VLOOKUP(A43,入力用!$AP$16:$BA$65,5,FALSE))</f>
        <v/>
      </c>
      <c r="D43" s="131" t="str">
        <f>IF(A43&gt;$G$47,"",VLOOKUP(A43,入力用!$AP$16:$BA$65,6,FALSE))</f>
        <v/>
      </c>
      <c r="E43" s="132" t="str">
        <f>IF(A43&gt;$G$47,"",VLOOKUP(A43,入力用!$AP$16:$BA$65,7,FALSE))</f>
        <v/>
      </c>
      <c r="F43" s="131" t="str">
        <f>IF(A43&gt;$G$47,"",VLOOKUP(A43,入力用!$AP$16:$BA$65,9,FALSE))</f>
        <v/>
      </c>
      <c r="G43" s="132" t="str">
        <f>IF(A43&gt;$G$47,"",VLOOKUP(A43,入力用!$AP$16:$BA$65,10,FALSE))</f>
        <v/>
      </c>
      <c r="H43" s="339" t="str">
        <f>IF(A43&gt;$G$47,"",VLOOKUP(A43,入力用!$AP$16:$BA$65,12,FALSE))</f>
        <v/>
      </c>
      <c r="O43" s="333" t="str">
        <f t="shared" ref="O43" si="44">H43</f>
        <v/>
      </c>
      <c r="P43" s="333" t="str">
        <f t="shared" ref="P43" si="45">B43</f>
        <v/>
      </c>
      <c r="Q43" s="333" t="str">
        <f t="shared" ref="Q43" si="46">C44</f>
        <v/>
      </c>
    </row>
    <row r="44" spans="1:17" ht="18.75" customHeight="1">
      <c r="A44" s="336"/>
      <c r="B44" s="338"/>
      <c r="C44" s="20" t="str">
        <f>IF(A43&gt;$G$47,"",VLOOKUP(A43,入力用!$AP$16:$BA$65,4,FALSE))</f>
        <v/>
      </c>
      <c r="D44" s="341" t="str">
        <f>IF(A43&gt;$G$47,"",VLOOKUP(A43,入力用!$AP$16:$BA$65,8,FALSE))</f>
        <v/>
      </c>
      <c r="E44" s="342"/>
      <c r="F44" s="341" t="str">
        <f>IF(A43&gt;$G$47,"",VLOOKUP(A43,入力用!$AP$16:$BA$65,11,FALSE))</f>
        <v/>
      </c>
      <c r="G44" s="342"/>
      <c r="H44" s="340"/>
      <c r="O44" s="333"/>
      <c r="P44" s="333"/>
      <c r="Q44" s="333"/>
    </row>
    <row r="45" spans="1:17" ht="15" customHeight="1">
      <c r="A45" s="335">
        <v>18</v>
      </c>
      <c r="B45" s="337" t="str">
        <f>IF(A45&gt;$G$47,"",VLOOKUP(A45,入力用!$AP$16:$BA$65,3,FALSE))</f>
        <v/>
      </c>
      <c r="C45" s="93" t="str">
        <f>IF(A45&gt;$G$47,"",VLOOKUP(A45,入力用!$AP$16:$BA$65,5,FALSE))</f>
        <v/>
      </c>
      <c r="D45" s="131" t="str">
        <f>IF(A45&gt;$G$47,"",VLOOKUP(A45,入力用!$AP$16:$BA$65,6,FALSE))</f>
        <v/>
      </c>
      <c r="E45" s="132" t="str">
        <f>IF(A45&gt;$G$47,"",VLOOKUP(A45,入力用!$AP$16:$BA$65,7,FALSE))</f>
        <v/>
      </c>
      <c r="F45" s="131" t="str">
        <f>IF(A45&gt;$G$47,"",VLOOKUP(A45,入力用!$AP$16:$BA$65,9,FALSE))</f>
        <v/>
      </c>
      <c r="G45" s="132" t="str">
        <f>IF(A45&gt;$G$47,"",VLOOKUP(A45,入力用!$AP$16:$BA$65,10,FALSE))</f>
        <v/>
      </c>
      <c r="H45" s="339" t="str">
        <f>IF(A45&gt;$G$47,"",VLOOKUP(A45,入力用!$AP$16:$BA$65,12,FALSE))</f>
        <v/>
      </c>
      <c r="O45" s="333" t="str">
        <f t="shared" ref="O45" si="47">H45</f>
        <v/>
      </c>
      <c r="P45" s="333" t="str">
        <f t="shared" ref="P45" si="48">B45</f>
        <v/>
      </c>
      <c r="Q45" s="333" t="str">
        <f t="shared" ref="Q45" si="49">C46</f>
        <v/>
      </c>
    </row>
    <row r="46" spans="1:17" ht="18.75" customHeight="1">
      <c r="A46" s="336"/>
      <c r="B46" s="338"/>
      <c r="C46" s="20" t="str">
        <f>IF(A45&gt;$G$47,"",VLOOKUP(A45,入力用!$AP$16:$BA$65,4,FALSE))</f>
        <v/>
      </c>
      <c r="D46" s="341" t="str">
        <f>IF(A45&gt;$G$47,"",VLOOKUP(A45,入力用!$AP$16:$BA$65,8,FALSE))</f>
        <v/>
      </c>
      <c r="E46" s="342"/>
      <c r="F46" s="341" t="str">
        <f>IF(A45&gt;$G$47,"",VLOOKUP(A45,入力用!$AP$16:$BA$65,11,FALSE))</f>
        <v/>
      </c>
      <c r="G46" s="342"/>
      <c r="H46" s="340"/>
      <c r="O46" s="333"/>
      <c r="P46" s="333"/>
      <c r="Q46" s="333"/>
    </row>
    <row r="47" spans="1:17" ht="22.5" customHeight="1" thickBot="1">
      <c r="A47" s="13"/>
      <c r="B47" s="13"/>
      <c r="C47" s="13"/>
      <c r="D47" s="334"/>
      <c r="E47" s="334"/>
      <c r="F47" s="90" t="s">
        <v>519</v>
      </c>
      <c r="G47" s="91">
        <f>入力用!$AL$65</f>
        <v>0</v>
      </c>
      <c r="H47" s="92" t="s">
        <v>520</v>
      </c>
    </row>
    <row r="48" spans="1:17" ht="18.75" customHeight="1">
      <c r="A48" s="12" t="s">
        <v>0</v>
      </c>
      <c r="B48" s="358" t="str">
        <f>基本データ!$D$2</f>
        <v>第68回　岩手県中学校総合体育大会　陸上競技</v>
      </c>
      <c r="C48" s="358"/>
      <c r="D48" s="358"/>
      <c r="E48" s="358"/>
      <c r="F48" s="358"/>
      <c r="G48" s="13"/>
      <c r="H48" s="13"/>
    </row>
    <row r="49" spans="1:17" ht="24.75" customHeight="1">
      <c r="A49" s="359" t="s">
        <v>199</v>
      </c>
      <c r="B49" s="359"/>
      <c r="C49" s="359"/>
      <c r="D49" s="359"/>
      <c r="E49" s="359"/>
      <c r="F49" s="359"/>
      <c r="G49" s="359"/>
      <c r="H49" s="359"/>
    </row>
    <row r="50" spans="1:17" s="118" customFormat="1" ht="18.75" customHeight="1">
      <c r="A50" s="360" t="s">
        <v>511</v>
      </c>
      <c r="B50" s="360"/>
      <c r="C50" s="360"/>
      <c r="D50" s="116"/>
      <c r="E50" s="117" t="s">
        <v>1</v>
      </c>
      <c r="F50" s="361" t="str">
        <f>CONCATENATE(基本データ!$D$4,基本データ!$F$4,基本データ!$H$4,基本データ!$I$4,基本データ!$K$4,基本データ!$L$4,基本データ!$N$4)</f>
        <v>令和3年月日</v>
      </c>
      <c r="G50" s="361"/>
      <c r="H50" s="361"/>
    </row>
    <row r="51" spans="1:17" ht="26.25" customHeight="1">
      <c r="A51" s="29" t="s">
        <v>192</v>
      </c>
      <c r="B51" s="362" t="str">
        <f>IF(基本データ!$D$6="","",基本データ!$D$6)</f>
        <v/>
      </c>
      <c r="C51" s="362"/>
      <c r="D51" s="362"/>
      <c r="E51" s="362"/>
      <c r="F51" s="30" t="s">
        <v>212</v>
      </c>
      <c r="G51" s="362" t="str">
        <f>IF(基本データ!$C$18="","",基本データ!$C$18)</f>
        <v>ｺｰﾄﾞが出ます</v>
      </c>
      <c r="H51" s="362"/>
    </row>
    <row r="52" spans="1:17" ht="15" customHeight="1">
      <c r="A52" s="335" t="s">
        <v>1026</v>
      </c>
      <c r="B52" s="347" t="str">
        <f>IF(AND(基本データ!D8="",基本データ!H8=""),CONCATENATE(基本データ!$C$8,"   ",基本データ!G8,"    "),CONCATENATE(基本データ!$C$8,基本データ!$D$8,基本データ!$G$8,基本データ!$H$8))</f>
        <v xml:space="preserve">〒   -    </v>
      </c>
      <c r="C52" s="348"/>
      <c r="D52" s="348"/>
      <c r="E52" s="349"/>
      <c r="F52" s="335" t="s">
        <v>3</v>
      </c>
      <c r="G52" s="350" t="str">
        <f>CONCATENATE(基本データ!$D$12,"-",基本データ!$H$12,"-",基本データ!$K$12)</f>
        <v>--</v>
      </c>
      <c r="H52" s="351"/>
    </row>
    <row r="53" spans="1:17" ht="26.25" customHeight="1">
      <c r="A53" s="336"/>
      <c r="B53" s="354" t="str">
        <f>IF(基本データ!$D$10="","",基本データ!$D$10)</f>
        <v/>
      </c>
      <c r="C53" s="355"/>
      <c r="D53" s="355"/>
      <c r="E53" s="356"/>
      <c r="F53" s="336"/>
      <c r="G53" s="352"/>
      <c r="H53" s="353"/>
    </row>
    <row r="54" spans="1:17" ht="26.25" customHeight="1">
      <c r="A54" s="16" t="s">
        <v>4</v>
      </c>
      <c r="B54" s="357" t="str">
        <f>IF(基本データ!$D$14="","",基本データ!$D$14)</f>
        <v/>
      </c>
      <c r="C54" s="357"/>
      <c r="D54" s="15" t="s">
        <v>5</v>
      </c>
      <c r="E54" s="357" t="str">
        <f>IF(基本データ!$D$16="","",基本データ!$D$16)</f>
        <v/>
      </c>
      <c r="F54" s="357"/>
      <c r="G54" s="357"/>
      <c r="H54" s="357"/>
    </row>
    <row r="55" spans="1:17" ht="9" customHeight="1">
      <c r="A55" s="14"/>
      <c r="B55" s="14"/>
      <c r="C55" s="14"/>
      <c r="D55" s="14"/>
      <c r="E55" s="14"/>
      <c r="F55" s="14"/>
      <c r="G55" s="14"/>
      <c r="H55" s="14"/>
    </row>
    <row r="56" spans="1:17" ht="13.5" customHeight="1">
      <c r="A56" s="339" t="s">
        <v>6</v>
      </c>
      <c r="B56" s="343" t="s">
        <v>197</v>
      </c>
      <c r="C56" s="17" t="s">
        <v>7</v>
      </c>
      <c r="D56" s="344" t="s">
        <v>876</v>
      </c>
      <c r="E56" s="345"/>
      <c r="F56" s="345"/>
      <c r="G56" s="345"/>
      <c r="H56" s="346"/>
    </row>
    <row r="57" spans="1:17" ht="21">
      <c r="A57" s="340"/>
      <c r="B57" s="343"/>
      <c r="C57" s="18" t="s">
        <v>198</v>
      </c>
      <c r="D57" s="344" t="s">
        <v>8</v>
      </c>
      <c r="E57" s="346"/>
      <c r="F57" s="344" t="s">
        <v>9</v>
      </c>
      <c r="G57" s="346"/>
      <c r="H57" s="180" t="s">
        <v>10</v>
      </c>
    </row>
    <row r="58" spans="1:17" ht="15" customHeight="1">
      <c r="A58" s="335">
        <v>19</v>
      </c>
      <c r="B58" s="337" t="str">
        <f>IF(A58&gt;$G$47,"",VLOOKUP(A58,入力用!$AP$16:$BA$65,3,FALSE))</f>
        <v/>
      </c>
      <c r="C58" s="93" t="str">
        <f>IF(A58&gt;$G$47,"",VLOOKUP(A58,入力用!$AP$16:$BA$65,5,FALSE))</f>
        <v/>
      </c>
      <c r="D58" s="131" t="str">
        <f>IF(A58&gt;$G$47,"",VLOOKUP(A58,入力用!$AP$16:$BA$65,6,FALSE))</f>
        <v/>
      </c>
      <c r="E58" s="132" t="str">
        <f>IF(A58&gt;$G$47,"",VLOOKUP(A58,入力用!$AP$16:$BA$65,7,FALSE))</f>
        <v/>
      </c>
      <c r="F58" s="131" t="str">
        <f>IF(A58&gt;$G$47,"",VLOOKUP(A58,入力用!$AP$16:$BA$65,9,FALSE))</f>
        <v/>
      </c>
      <c r="G58" s="132" t="str">
        <f>IF(A58&gt;$G$47,"",VLOOKUP(A58,入力用!$AP$16:$BA$65,10,FALSE))</f>
        <v/>
      </c>
      <c r="H58" s="339" t="str">
        <f>IF(A58&gt;$G$47,"",VLOOKUP(A58,入力用!$AP$16:$BA$65,12,FALSE))</f>
        <v/>
      </c>
      <c r="O58" s="333" t="str">
        <f t="shared" ref="O58:O92" si="50">H58</f>
        <v/>
      </c>
      <c r="P58" s="333" t="str">
        <f t="shared" ref="P58:P92" si="51">B58</f>
        <v/>
      </c>
      <c r="Q58" s="333" t="str">
        <f t="shared" ref="Q58" si="52">C59</f>
        <v/>
      </c>
    </row>
    <row r="59" spans="1:17" ht="18.75" customHeight="1">
      <c r="A59" s="336"/>
      <c r="B59" s="338"/>
      <c r="C59" s="20" t="str">
        <f>IF(A58&gt;$G$47,"",VLOOKUP(A58,入力用!$AP$16:$BA$65,4,FALSE))</f>
        <v/>
      </c>
      <c r="D59" s="341" t="str">
        <f>IF(A58&gt;$G$47,"",VLOOKUP(A58,入力用!$AP$16:$BA$65,8,FALSE))</f>
        <v/>
      </c>
      <c r="E59" s="342"/>
      <c r="F59" s="341" t="str">
        <f>IF(A58&gt;$G$47,"",VLOOKUP(A58,入力用!$AP$16:$BA$65,11,FALSE))</f>
        <v/>
      </c>
      <c r="G59" s="342"/>
      <c r="H59" s="340"/>
      <c r="O59" s="333"/>
      <c r="P59" s="333"/>
      <c r="Q59" s="333"/>
    </row>
    <row r="60" spans="1:17" ht="15" customHeight="1">
      <c r="A60" s="335">
        <v>20</v>
      </c>
      <c r="B60" s="337" t="str">
        <f>IF(A60&gt;$G$47,"",VLOOKUP(A60,入力用!$AP$16:$BA$65,3,FALSE))</f>
        <v/>
      </c>
      <c r="C60" s="93" t="str">
        <f>IF(A60&gt;$G$47,"",VLOOKUP(A60,入力用!$AP$16:$BA$65,5,FALSE))</f>
        <v/>
      </c>
      <c r="D60" s="131" t="str">
        <f>IF(A60&gt;$G$47,"",VLOOKUP(A60,入力用!$AP$16:$BA$65,6,FALSE))</f>
        <v/>
      </c>
      <c r="E60" s="132" t="str">
        <f>IF(A60&gt;$G$47,"",VLOOKUP(A60,入力用!$AP$16:$BA$65,7,FALSE))</f>
        <v/>
      </c>
      <c r="F60" s="131" t="str">
        <f>IF(A60&gt;$G$47,"",VLOOKUP(A60,入力用!$AP$16:$BA$65,9,FALSE))</f>
        <v/>
      </c>
      <c r="G60" s="132" t="str">
        <f>IF(A60&gt;$G$47,"",VLOOKUP(A60,入力用!$AP$16:$BA$65,10,FALSE))</f>
        <v/>
      </c>
      <c r="H60" s="339" t="str">
        <f>IF(A60&gt;$G$47,"",VLOOKUP(A60,入力用!$AP$16:$BA$65,12,FALSE))</f>
        <v/>
      </c>
      <c r="O60" s="333" t="str">
        <f t="shared" si="50"/>
        <v/>
      </c>
      <c r="P60" s="333" t="str">
        <f t="shared" si="51"/>
        <v/>
      </c>
      <c r="Q60" s="333" t="str">
        <f t="shared" ref="Q60" si="53">C61</f>
        <v/>
      </c>
    </row>
    <row r="61" spans="1:17" ht="18.75" customHeight="1">
      <c r="A61" s="336"/>
      <c r="B61" s="338"/>
      <c r="C61" s="20" t="str">
        <f>IF(A60&gt;$G$47,"",VLOOKUP(A60,入力用!$AP$16:$BA$65,4,FALSE))</f>
        <v/>
      </c>
      <c r="D61" s="341" t="str">
        <f>IF(A60&gt;$G$47,"",IF(VLOOKUP(A60,入力用!$AP$16:$BA$65,8,FALSE)="",VLOOKUP(A60,入力用!$AP$16:$BA$65,9,FALSE),VLOOKUP(A60,入力用!$AP$16:$BA$65,8,FALSE)))</f>
        <v/>
      </c>
      <c r="E61" s="342"/>
      <c r="F61" s="341" t="str">
        <f>IF(A60&gt;$G$47,"",VLOOKUP(A60,入力用!$AP$16:$BA$65,11,FALSE))</f>
        <v/>
      </c>
      <c r="G61" s="342"/>
      <c r="H61" s="340"/>
      <c r="O61" s="333"/>
      <c r="P61" s="333"/>
      <c r="Q61" s="333"/>
    </row>
    <row r="62" spans="1:17" ht="15" customHeight="1">
      <c r="A62" s="335">
        <v>21</v>
      </c>
      <c r="B62" s="337" t="str">
        <f>IF(A62&gt;$G$47,"",VLOOKUP(A62,入力用!$AP$16:$BA$65,3,FALSE))</f>
        <v/>
      </c>
      <c r="C62" s="93" t="str">
        <f>IF(A62&gt;$G$47,"",VLOOKUP(A62,入力用!$AP$16:$BA$65,5,FALSE))</f>
        <v/>
      </c>
      <c r="D62" s="131" t="str">
        <f>IF(A62&gt;$G$47,"",VLOOKUP(A62,入力用!$AP$16:$BA$65,6,FALSE))</f>
        <v/>
      </c>
      <c r="E62" s="132" t="str">
        <f>IF(A62&gt;$G$47,"",VLOOKUP(A62,入力用!$AP$16:$BA$65,7,FALSE))</f>
        <v/>
      </c>
      <c r="F62" s="131" t="str">
        <f>IF(A62&gt;$G$47,"",VLOOKUP(A62,入力用!$AP$16:$BA$65,9,FALSE))</f>
        <v/>
      </c>
      <c r="G62" s="132" t="str">
        <f>IF(A62&gt;$G$47,"",VLOOKUP(A62,入力用!$AP$16:$BA$65,10,FALSE))</f>
        <v/>
      </c>
      <c r="H62" s="339" t="str">
        <f>IF(A62&gt;$G$47,"",VLOOKUP(A62,入力用!$AP$16:$BA$65,12,FALSE))</f>
        <v/>
      </c>
      <c r="O62" s="333" t="str">
        <f t="shared" si="50"/>
        <v/>
      </c>
      <c r="P62" s="333" t="str">
        <f t="shared" si="51"/>
        <v/>
      </c>
      <c r="Q62" s="333" t="str">
        <f t="shared" ref="Q62" si="54">C63</f>
        <v/>
      </c>
    </row>
    <row r="63" spans="1:17" ht="18.75" customHeight="1">
      <c r="A63" s="336"/>
      <c r="B63" s="338"/>
      <c r="C63" s="20" t="str">
        <f>IF(A62&gt;$G$47,"",VLOOKUP(A62,入力用!$AP$16:$BA$65,4,FALSE))</f>
        <v/>
      </c>
      <c r="D63" s="341" t="str">
        <f>IF(A62&gt;$G$47,"",IF(VLOOKUP(A62,入力用!$AP$16:$BA$65,8,FALSE)="",VLOOKUP(A62,入力用!$AP$16:$BA$65,9,FALSE),VLOOKUP(A62,入力用!$AP$16:$BA$65,8,FALSE)))</f>
        <v/>
      </c>
      <c r="E63" s="342"/>
      <c r="F63" s="341" t="str">
        <f>IF(A62&gt;$G$47,"",VLOOKUP(A62,入力用!$AP$16:$BA$65,11,FALSE))</f>
        <v/>
      </c>
      <c r="G63" s="342"/>
      <c r="H63" s="340"/>
      <c r="O63" s="333"/>
      <c r="P63" s="333"/>
      <c r="Q63" s="333"/>
    </row>
    <row r="64" spans="1:17" ht="15" customHeight="1">
      <c r="A64" s="335">
        <v>22</v>
      </c>
      <c r="B64" s="337" t="str">
        <f>IF(A64&gt;$G$47,"",VLOOKUP(A64,入力用!$AP$16:$BA$65,3,FALSE))</f>
        <v/>
      </c>
      <c r="C64" s="93" t="str">
        <f>IF(A64&gt;$G$47,"",VLOOKUP(A64,入力用!$AP$16:$BA$65,5,FALSE))</f>
        <v/>
      </c>
      <c r="D64" s="131" t="str">
        <f>IF(A64&gt;$G$47,"",VLOOKUP(A64,入力用!$AP$16:$BA$65,6,FALSE))</f>
        <v/>
      </c>
      <c r="E64" s="132" t="str">
        <f>IF(A64&gt;$G$47,"",VLOOKUP(A64,入力用!$AP$16:$BA$65,7,FALSE))</f>
        <v/>
      </c>
      <c r="F64" s="131" t="str">
        <f>IF(A64&gt;$G$47,"",VLOOKUP(A64,入力用!$AP$16:$BA$65,9,FALSE))</f>
        <v/>
      </c>
      <c r="G64" s="132" t="str">
        <f>IF(A64&gt;$G$47,"",VLOOKUP(A64,入力用!$AP$16:$BA$65,10,FALSE))</f>
        <v/>
      </c>
      <c r="H64" s="339" t="str">
        <f>IF(A64&gt;$G$47,"",VLOOKUP(A64,入力用!$AP$16:$BA$65,12,FALSE))</f>
        <v/>
      </c>
      <c r="O64" s="333" t="str">
        <f t="shared" si="50"/>
        <v/>
      </c>
      <c r="P64" s="333" t="str">
        <f t="shared" si="51"/>
        <v/>
      </c>
      <c r="Q64" s="333" t="str">
        <f t="shared" ref="Q64" si="55">C65</f>
        <v/>
      </c>
    </row>
    <row r="65" spans="1:17" ht="18.75" customHeight="1">
      <c r="A65" s="336"/>
      <c r="B65" s="338"/>
      <c r="C65" s="20" t="str">
        <f>IF(A64&gt;$G$47,"",VLOOKUP(A64,入力用!$AP$16:$BA$65,4,FALSE))</f>
        <v/>
      </c>
      <c r="D65" s="341" t="str">
        <f>IF(A64&gt;$G$47,"",IF(VLOOKUP(A64,入力用!$AP$16:$BA$65,8,FALSE)="",VLOOKUP(A64,入力用!$AP$16:$BA$65,9,FALSE),VLOOKUP(A64,入力用!$AP$16:$BA$65,8,FALSE)))</f>
        <v/>
      </c>
      <c r="E65" s="342"/>
      <c r="F65" s="341" t="str">
        <f>IF(A64&gt;$G$47,"",VLOOKUP(A64,入力用!$AP$16:$BA$65,11,FALSE))</f>
        <v/>
      </c>
      <c r="G65" s="342"/>
      <c r="H65" s="340"/>
      <c r="O65" s="333"/>
      <c r="P65" s="333"/>
      <c r="Q65" s="333"/>
    </row>
    <row r="66" spans="1:17" ht="15" customHeight="1">
      <c r="A66" s="335">
        <v>23</v>
      </c>
      <c r="B66" s="337" t="str">
        <f>IF(A66&gt;$G$47,"",VLOOKUP(A66,入力用!$AP$16:$BA$65,3,FALSE))</f>
        <v/>
      </c>
      <c r="C66" s="93" t="str">
        <f>IF(A66&gt;$G$47,"",VLOOKUP(A66,入力用!$AP$16:$BA$65,5,FALSE))</f>
        <v/>
      </c>
      <c r="D66" s="131" t="str">
        <f>IF(A66&gt;$G$47,"",VLOOKUP(A66,入力用!$AP$16:$BA$65,6,FALSE))</f>
        <v/>
      </c>
      <c r="E66" s="132" t="str">
        <f>IF(A66&gt;$G$47,"",VLOOKUP(A66,入力用!$AP$16:$BA$65,7,FALSE))</f>
        <v/>
      </c>
      <c r="F66" s="131" t="str">
        <f>IF(A66&gt;$G$47,"",VLOOKUP(A66,入力用!$AP$16:$BA$65,9,FALSE))</f>
        <v/>
      </c>
      <c r="G66" s="132" t="str">
        <f>IF(A66&gt;$G$47,"",VLOOKUP(A66,入力用!$AP$16:$BA$65,10,FALSE))</f>
        <v/>
      </c>
      <c r="H66" s="339" t="str">
        <f>IF(A66&gt;$G$47,"",VLOOKUP(A66,入力用!$AP$16:$BA$65,12,FALSE))</f>
        <v/>
      </c>
      <c r="O66" s="333" t="str">
        <f t="shared" si="50"/>
        <v/>
      </c>
      <c r="P66" s="333" t="str">
        <f t="shared" si="51"/>
        <v/>
      </c>
      <c r="Q66" s="333" t="str">
        <f t="shared" ref="Q66" si="56">C67</f>
        <v/>
      </c>
    </row>
    <row r="67" spans="1:17" ht="18.75" customHeight="1">
      <c r="A67" s="336"/>
      <c r="B67" s="338"/>
      <c r="C67" s="20" t="str">
        <f>IF(A66&gt;$G$47,"",VLOOKUP(A66,入力用!$AP$16:$BA$65,4,FALSE))</f>
        <v/>
      </c>
      <c r="D67" s="341" t="str">
        <f>IF(A66&gt;$G$47,"",IF(VLOOKUP(A66,入力用!$AP$16:$BA$65,8,FALSE)="",VLOOKUP(A66,入力用!$AP$16:$BA$65,9,FALSE),VLOOKUP(A66,入力用!$AP$16:$BA$65,8,FALSE)))</f>
        <v/>
      </c>
      <c r="E67" s="342"/>
      <c r="F67" s="341" t="str">
        <f>IF(A66&gt;$G$47,"",VLOOKUP(A66,入力用!$AP$16:$BA$65,11,FALSE))</f>
        <v/>
      </c>
      <c r="G67" s="342"/>
      <c r="H67" s="340"/>
      <c r="O67" s="333"/>
      <c r="P67" s="333"/>
      <c r="Q67" s="333"/>
    </row>
    <row r="68" spans="1:17" ht="15" customHeight="1">
      <c r="A68" s="335">
        <v>24</v>
      </c>
      <c r="B68" s="337" t="str">
        <f>IF(A68&gt;$G$47,"",VLOOKUP(A68,入力用!$AP$16:$BA$65,3,FALSE))</f>
        <v/>
      </c>
      <c r="C68" s="93" t="str">
        <f>IF(A68&gt;$G$47,"",VLOOKUP(A68,入力用!$AP$16:$BA$65,5,FALSE))</f>
        <v/>
      </c>
      <c r="D68" s="131" t="str">
        <f>IF(A68&gt;$G$47,"",VLOOKUP(A68,入力用!$AP$16:$BA$65,6,FALSE))</f>
        <v/>
      </c>
      <c r="E68" s="132" t="str">
        <f>IF(A68&gt;$G$47,"",VLOOKUP(A68,入力用!$AP$16:$BA$65,7,FALSE))</f>
        <v/>
      </c>
      <c r="F68" s="131" t="str">
        <f>IF(A68&gt;$G$47,"",VLOOKUP(A68,入力用!$AP$16:$BA$65,9,FALSE))</f>
        <v/>
      </c>
      <c r="G68" s="132" t="str">
        <f>IF(A68&gt;$G$47,"",VLOOKUP(A68,入力用!$AP$16:$BA$65,10,FALSE))</f>
        <v/>
      </c>
      <c r="H68" s="339" t="str">
        <f>IF(A68&gt;$G$47,"",VLOOKUP(A68,入力用!$AP$16:$BA$65,12,FALSE))</f>
        <v/>
      </c>
      <c r="O68" s="333" t="str">
        <f t="shared" si="50"/>
        <v/>
      </c>
      <c r="P68" s="333" t="str">
        <f t="shared" si="51"/>
        <v/>
      </c>
      <c r="Q68" s="333" t="str">
        <f t="shared" ref="Q68" si="57">C69</f>
        <v/>
      </c>
    </row>
    <row r="69" spans="1:17" ht="18.75" customHeight="1">
      <c r="A69" s="336"/>
      <c r="B69" s="338"/>
      <c r="C69" s="20" t="str">
        <f>IF(A68&gt;$G$47,"",VLOOKUP(A68,入力用!$AP$16:$BA$65,4,FALSE))</f>
        <v/>
      </c>
      <c r="D69" s="341" t="str">
        <f>IF(A68&gt;$G$47,"",IF(VLOOKUP(A68,入力用!$AP$16:$BA$65,8,FALSE)="",VLOOKUP(A68,入力用!$AP$16:$BA$65,9,FALSE),VLOOKUP(A68,入力用!$AP$16:$BA$65,8,FALSE)))</f>
        <v/>
      </c>
      <c r="E69" s="342"/>
      <c r="F69" s="341" t="str">
        <f>IF(A68&gt;$G$47,"",VLOOKUP(A68,入力用!$AP$16:$BA$65,11,FALSE))</f>
        <v/>
      </c>
      <c r="G69" s="342"/>
      <c r="H69" s="340"/>
      <c r="O69" s="333"/>
      <c r="P69" s="333"/>
      <c r="Q69" s="333"/>
    </row>
    <row r="70" spans="1:17" ht="15" customHeight="1">
      <c r="A70" s="335">
        <v>25</v>
      </c>
      <c r="B70" s="337" t="str">
        <f>IF(A70&gt;$G$47,"",VLOOKUP(A70,入力用!$AP$16:$BA$65,3,FALSE))</f>
        <v/>
      </c>
      <c r="C70" s="93" t="str">
        <f>IF(A70&gt;$G$47,"",VLOOKUP(A70,入力用!$AP$16:$BA$65,5,FALSE))</f>
        <v/>
      </c>
      <c r="D70" s="131" t="str">
        <f>IF(A70&gt;$G$47,"",VLOOKUP(A70,入力用!$AP$16:$BA$65,6,FALSE))</f>
        <v/>
      </c>
      <c r="E70" s="132" t="str">
        <f>IF(A70&gt;$G$47,"",VLOOKUP(A70,入力用!$AP$16:$BA$65,7,FALSE))</f>
        <v/>
      </c>
      <c r="F70" s="131" t="str">
        <f>IF(A70&gt;$G$47,"",VLOOKUP(A70,入力用!$AP$16:$BA$65,9,FALSE))</f>
        <v/>
      </c>
      <c r="G70" s="132" t="str">
        <f>IF(A70&gt;$G$47,"",VLOOKUP(A70,入力用!$AP$16:$BA$65,10,FALSE))</f>
        <v/>
      </c>
      <c r="H70" s="339" t="str">
        <f>IF(A70&gt;$G$47,"",VLOOKUP(A70,入力用!$AP$16:$BA$65,12,FALSE))</f>
        <v/>
      </c>
      <c r="O70" s="333" t="str">
        <f t="shared" si="50"/>
        <v/>
      </c>
      <c r="P70" s="333" t="str">
        <f t="shared" si="51"/>
        <v/>
      </c>
      <c r="Q70" s="333" t="str">
        <f t="shared" ref="Q70" si="58">C71</f>
        <v/>
      </c>
    </row>
    <row r="71" spans="1:17" ht="18.75" customHeight="1">
      <c r="A71" s="336"/>
      <c r="B71" s="338"/>
      <c r="C71" s="20" t="str">
        <f>IF(A70&gt;$G$47,"",VLOOKUP(A70,入力用!$AP$16:$BA$65,4,FALSE))</f>
        <v/>
      </c>
      <c r="D71" s="341" t="str">
        <f>IF(A70&gt;$G$47,"",IF(VLOOKUP(A70,入力用!$AP$16:$BA$65,8,FALSE)="",VLOOKUP(A70,入力用!$AP$16:$BA$65,9,FALSE),VLOOKUP(A70,入力用!$AP$16:$BA$65,8,FALSE)))</f>
        <v/>
      </c>
      <c r="E71" s="342"/>
      <c r="F71" s="341" t="str">
        <f>IF(A70&gt;$G$47,"",VLOOKUP(A70,入力用!$AP$16:$BA$65,11,FALSE))</f>
        <v/>
      </c>
      <c r="G71" s="342"/>
      <c r="H71" s="340"/>
      <c r="O71" s="333"/>
      <c r="P71" s="333"/>
      <c r="Q71" s="333"/>
    </row>
    <row r="72" spans="1:17" ht="15" customHeight="1">
      <c r="A72" s="335">
        <v>26</v>
      </c>
      <c r="B72" s="337" t="str">
        <f>IF(A72&gt;$G$47,"",VLOOKUP(A72,入力用!$AP$16:$BA$65,3,FALSE))</f>
        <v/>
      </c>
      <c r="C72" s="93" t="str">
        <f>IF(A72&gt;$G$47,"",VLOOKUP(A72,入力用!$AP$16:$BA$65,5,FALSE))</f>
        <v/>
      </c>
      <c r="D72" s="131" t="str">
        <f>IF(A72&gt;$G$47,"",VLOOKUP(A72,入力用!$AP$16:$BA$65,6,FALSE))</f>
        <v/>
      </c>
      <c r="E72" s="132" t="str">
        <f>IF(A72&gt;$G$47,"",VLOOKUP(A72,入力用!$AP$16:$BA$65,7,FALSE))</f>
        <v/>
      </c>
      <c r="F72" s="131" t="str">
        <f>IF(A72&gt;$G$47,"",VLOOKUP(A72,入力用!$AP$16:$BA$65,9,FALSE))</f>
        <v/>
      </c>
      <c r="G72" s="132" t="str">
        <f>IF(A72&gt;$G$47,"",VLOOKUP(A72,入力用!$AP$16:$BA$65,10,FALSE))</f>
        <v/>
      </c>
      <c r="H72" s="339" t="str">
        <f>IF(A72&gt;$G$47,"",VLOOKUP(A72,入力用!$AP$16:$BA$65,12,FALSE))</f>
        <v/>
      </c>
      <c r="O72" s="333" t="str">
        <f t="shared" si="50"/>
        <v/>
      </c>
      <c r="P72" s="333" t="str">
        <f t="shared" si="51"/>
        <v/>
      </c>
      <c r="Q72" s="333" t="str">
        <f t="shared" ref="Q72" si="59">C73</f>
        <v/>
      </c>
    </row>
    <row r="73" spans="1:17" ht="18.75" customHeight="1">
      <c r="A73" s="336"/>
      <c r="B73" s="338"/>
      <c r="C73" s="20" t="str">
        <f>IF(A72&gt;$G$47,"",VLOOKUP(A72,入力用!$AP$16:$BA$65,4,FALSE))</f>
        <v/>
      </c>
      <c r="D73" s="341" t="str">
        <f>IF(A72&gt;$G$47,"",IF(VLOOKUP(A72,入力用!$AP$16:$BA$65,8,FALSE)="",VLOOKUP(A72,入力用!$AP$16:$BA$65,9,FALSE),VLOOKUP(A72,入力用!$AP$16:$BA$65,8,FALSE)))</f>
        <v/>
      </c>
      <c r="E73" s="342"/>
      <c r="F73" s="341" t="str">
        <f>IF(A72&gt;$G$47,"",VLOOKUP(A72,入力用!$AP$16:$BA$65,11,FALSE))</f>
        <v/>
      </c>
      <c r="G73" s="342"/>
      <c r="H73" s="340"/>
      <c r="O73" s="333"/>
      <c r="P73" s="333"/>
      <c r="Q73" s="333"/>
    </row>
    <row r="74" spans="1:17" ht="15" customHeight="1">
      <c r="A74" s="335">
        <v>27</v>
      </c>
      <c r="B74" s="337" t="str">
        <f>IF(A74&gt;$G$47,"",VLOOKUP(A74,入力用!$AP$16:$BA$65,3,FALSE))</f>
        <v/>
      </c>
      <c r="C74" s="93" t="str">
        <f>IF(A74&gt;$G$47,"",VLOOKUP(A74,入力用!$AP$16:$BA$65,5,FALSE))</f>
        <v/>
      </c>
      <c r="D74" s="131" t="str">
        <f>IF(A74&gt;$G$47,"",VLOOKUP(A74,入力用!$AP$16:$BA$65,6,FALSE))</f>
        <v/>
      </c>
      <c r="E74" s="132" t="str">
        <f>IF(A74&gt;$G$47,"",VLOOKUP(A74,入力用!$AP$16:$BA$65,7,FALSE))</f>
        <v/>
      </c>
      <c r="F74" s="131" t="str">
        <f>IF(A74&gt;$G$47,"",VLOOKUP(A74,入力用!$AP$16:$BA$65,9,FALSE))</f>
        <v/>
      </c>
      <c r="G74" s="132" t="str">
        <f>IF(A74&gt;$G$47,"",VLOOKUP(A74,入力用!$AP$16:$BA$65,10,FALSE))</f>
        <v/>
      </c>
      <c r="H74" s="339" t="str">
        <f>IF(A74&gt;$G$47,"",VLOOKUP(A74,入力用!$AP$16:$BA$65,12,FALSE))</f>
        <v/>
      </c>
      <c r="O74" s="333" t="str">
        <f t="shared" si="50"/>
        <v/>
      </c>
      <c r="P74" s="333" t="str">
        <f t="shared" si="51"/>
        <v/>
      </c>
      <c r="Q74" s="333" t="str">
        <f t="shared" ref="Q74" si="60">C75</f>
        <v/>
      </c>
    </row>
    <row r="75" spans="1:17" ht="18.75" customHeight="1">
      <c r="A75" s="336"/>
      <c r="B75" s="338"/>
      <c r="C75" s="20" t="str">
        <f>IF(A74&gt;$G$47,"",VLOOKUP(A74,入力用!$AP$16:$BA$65,4,FALSE))</f>
        <v/>
      </c>
      <c r="D75" s="341" t="str">
        <f>IF(A74&gt;$G$47,"",IF(VLOOKUP(A74,入力用!$AP$16:$BA$65,8,FALSE)="",VLOOKUP(A74,入力用!$AP$16:$BA$65,9,FALSE),VLOOKUP(A74,入力用!$AP$16:$BA$65,8,FALSE)))</f>
        <v/>
      </c>
      <c r="E75" s="342"/>
      <c r="F75" s="341" t="str">
        <f>IF(A74&gt;$G$47,"",VLOOKUP(A74,入力用!$AP$16:$BA$65,11,FALSE))</f>
        <v/>
      </c>
      <c r="G75" s="342"/>
      <c r="H75" s="340"/>
      <c r="O75" s="333"/>
      <c r="P75" s="333"/>
      <c r="Q75" s="333"/>
    </row>
    <row r="76" spans="1:17" ht="15" customHeight="1">
      <c r="A76" s="335">
        <v>28</v>
      </c>
      <c r="B76" s="337" t="str">
        <f>IF(A76&gt;$G$47,"",VLOOKUP(A76,入力用!$AP$16:$BA$65,3,FALSE))</f>
        <v/>
      </c>
      <c r="C76" s="93" t="str">
        <f>IF(A76&gt;$G$47,"",VLOOKUP(A76,入力用!$AP$16:$BA$65,5,FALSE))</f>
        <v/>
      </c>
      <c r="D76" s="131" t="str">
        <f>IF(A76&gt;$G$47,"",VLOOKUP(A76,入力用!$AP$16:$BA$65,6,FALSE))</f>
        <v/>
      </c>
      <c r="E76" s="132" t="str">
        <f>IF(A76&gt;$G$47,"",VLOOKUP(A76,入力用!$AP$16:$BA$65,7,FALSE))</f>
        <v/>
      </c>
      <c r="F76" s="131" t="str">
        <f>IF(A76&gt;$G$47,"",VLOOKUP(A76,入力用!$AP$16:$BA$65,9,FALSE))</f>
        <v/>
      </c>
      <c r="G76" s="132" t="str">
        <f>IF(A76&gt;$G$47,"",VLOOKUP(A76,入力用!$AP$16:$BA$65,10,FALSE))</f>
        <v/>
      </c>
      <c r="H76" s="339" t="str">
        <f>IF(A76&gt;$G$47,"",VLOOKUP(A76,入力用!$AP$16:$BA$65,12,FALSE))</f>
        <v/>
      </c>
      <c r="O76" s="333" t="str">
        <f t="shared" si="50"/>
        <v/>
      </c>
      <c r="P76" s="333" t="str">
        <f t="shared" si="51"/>
        <v/>
      </c>
      <c r="Q76" s="333" t="str">
        <f t="shared" ref="Q76" si="61">C77</f>
        <v/>
      </c>
    </row>
    <row r="77" spans="1:17" ht="18.75" customHeight="1">
      <c r="A77" s="336"/>
      <c r="B77" s="338"/>
      <c r="C77" s="20" t="str">
        <f>IF(A76&gt;$G$47,"",VLOOKUP(A76,入力用!$AP$16:$BA$65,4,FALSE))</f>
        <v/>
      </c>
      <c r="D77" s="341" t="str">
        <f>IF(A76&gt;$G$47,"",IF(VLOOKUP(A76,入力用!$AP$16:$BA$65,8,FALSE)="",VLOOKUP(A76,入力用!$AP$16:$BA$65,9,FALSE),VLOOKUP(A76,入力用!$AP$16:$BA$65,8,FALSE)))</f>
        <v/>
      </c>
      <c r="E77" s="342"/>
      <c r="F77" s="341" t="str">
        <f>IF(A76&gt;$G$47,"",VLOOKUP(A76,入力用!$AP$16:$BA$65,11,FALSE))</f>
        <v/>
      </c>
      <c r="G77" s="342"/>
      <c r="H77" s="340"/>
      <c r="O77" s="333"/>
      <c r="P77" s="333"/>
      <c r="Q77" s="333"/>
    </row>
    <row r="78" spans="1:17" ht="15" customHeight="1">
      <c r="A78" s="335">
        <v>29</v>
      </c>
      <c r="B78" s="337" t="str">
        <f>IF(A78&gt;$G$47,"",VLOOKUP(A78,入力用!$AP$16:$BA$65,3,FALSE))</f>
        <v/>
      </c>
      <c r="C78" s="93" t="str">
        <f>IF(A78&gt;$G$47,"",VLOOKUP(A78,入力用!$AP$16:$BA$65,5,FALSE))</f>
        <v/>
      </c>
      <c r="D78" s="131" t="str">
        <f>IF(A78&gt;$G$47,"",VLOOKUP(A78,入力用!$AP$16:$BA$65,6,FALSE))</f>
        <v/>
      </c>
      <c r="E78" s="132" t="str">
        <f>IF(A78&gt;$G$47,"",VLOOKUP(A78,入力用!$AP$16:$BA$65,7,FALSE))</f>
        <v/>
      </c>
      <c r="F78" s="131" t="str">
        <f>IF(A78&gt;$G$47,"",VLOOKUP(A78,入力用!$AP$16:$BA$65,9,FALSE))</f>
        <v/>
      </c>
      <c r="G78" s="132" t="str">
        <f>IF(A78&gt;$G$47,"",VLOOKUP(A78,入力用!$AP$16:$BA$65,10,FALSE))</f>
        <v/>
      </c>
      <c r="H78" s="339" t="str">
        <f>IF(A78&gt;$G$47,"",VLOOKUP(A78,入力用!$AP$16:$BA$65,12,FALSE))</f>
        <v/>
      </c>
      <c r="O78" s="333" t="str">
        <f t="shared" si="50"/>
        <v/>
      </c>
      <c r="P78" s="333" t="str">
        <f t="shared" si="51"/>
        <v/>
      </c>
      <c r="Q78" s="333" t="str">
        <f t="shared" ref="Q78" si="62">C79</f>
        <v/>
      </c>
    </row>
    <row r="79" spans="1:17" ht="18.75" customHeight="1">
      <c r="A79" s="336"/>
      <c r="B79" s="338"/>
      <c r="C79" s="20" t="str">
        <f>IF(A78&gt;$G$47,"",VLOOKUP(A78,入力用!$AP$16:$BA$65,4,FALSE))</f>
        <v/>
      </c>
      <c r="D79" s="341" t="str">
        <f>IF(A78&gt;$G$47,"",IF(VLOOKUP(A78,入力用!$AP$16:$BA$65,8,FALSE)="",VLOOKUP(A78,入力用!$AP$16:$BA$65,9,FALSE),VLOOKUP(A78,入力用!$AP$16:$BA$65,8,FALSE)))</f>
        <v/>
      </c>
      <c r="E79" s="342"/>
      <c r="F79" s="341" t="str">
        <f>IF(A78&gt;$G$47,"",VLOOKUP(A78,入力用!$AP$16:$BA$65,11,FALSE))</f>
        <v/>
      </c>
      <c r="G79" s="342"/>
      <c r="H79" s="340"/>
      <c r="O79" s="333"/>
      <c r="P79" s="333"/>
      <c r="Q79" s="333"/>
    </row>
    <row r="80" spans="1:17" ht="15" customHeight="1">
      <c r="A80" s="335">
        <v>30</v>
      </c>
      <c r="B80" s="337" t="str">
        <f>IF(A80&gt;$G$47,"",VLOOKUP(A80,入力用!$AP$16:$BA$65,3,FALSE))</f>
        <v/>
      </c>
      <c r="C80" s="93" t="str">
        <f>IF(A80&gt;$G$47,"",VLOOKUP(A80,入力用!$AP$16:$BA$65,5,FALSE))</f>
        <v/>
      </c>
      <c r="D80" s="131" t="str">
        <f>IF(A80&gt;$G$47,"",VLOOKUP(A80,入力用!$AP$16:$BA$65,6,FALSE))</f>
        <v/>
      </c>
      <c r="E80" s="132" t="str">
        <f>IF(A80&gt;$G$47,"",VLOOKUP(A80,入力用!$AP$16:$BA$65,7,FALSE))</f>
        <v/>
      </c>
      <c r="F80" s="131" t="str">
        <f>IF(A80&gt;$G$47,"",VLOOKUP(A80,入力用!$AP$16:$BA$65,9,FALSE))</f>
        <v/>
      </c>
      <c r="G80" s="132" t="str">
        <f>IF(A80&gt;$G$47,"",VLOOKUP(A80,入力用!$AP$16:$BA$65,10,FALSE))</f>
        <v/>
      </c>
      <c r="H80" s="339" t="str">
        <f>IF(A80&gt;$G$47,"",VLOOKUP(A80,入力用!$AP$16:$BA$65,12,FALSE))</f>
        <v/>
      </c>
      <c r="O80" s="333" t="str">
        <f t="shared" si="50"/>
        <v/>
      </c>
      <c r="P80" s="333" t="str">
        <f t="shared" si="51"/>
        <v/>
      </c>
      <c r="Q80" s="333" t="str">
        <f t="shared" ref="Q80" si="63">C81</f>
        <v/>
      </c>
    </row>
    <row r="81" spans="1:17" ht="18.75" customHeight="1">
      <c r="A81" s="336"/>
      <c r="B81" s="338"/>
      <c r="C81" s="20" t="str">
        <f>IF(A80&gt;$G$47,"",VLOOKUP(A80,入力用!$AP$16:$BA$65,4,FALSE))</f>
        <v/>
      </c>
      <c r="D81" s="341" t="str">
        <f>IF(A80&gt;$G$47,"",IF(VLOOKUP(A80,入力用!$AP$16:$BA$65,8,FALSE)="",VLOOKUP(A80,入力用!$AP$16:$BA$65,9,FALSE),VLOOKUP(A80,入力用!$AP$16:$BA$65,8,FALSE)))</f>
        <v/>
      </c>
      <c r="E81" s="342"/>
      <c r="F81" s="341" t="str">
        <f>IF(A80&gt;$G$47,"",VLOOKUP(A80,入力用!$AP$16:$BA$65,11,FALSE))</f>
        <v/>
      </c>
      <c r="G81" s="342"/>
      <c r="H81" s="340"/>
      <c r="O81" s="333"/>
      <c r="P81" s="333"/>
      <c r="Q81" s="333"/>
    </row>
    <row r="82" spans="1:17" ht="15" customHeight="1">
      <c r="A82" s="335">
        <v>31</v>
      </c>
      <c r="B82" s="337" t="str">
        <f>IF(A82&gt;$G$47,"",VLOOKUP(A82,入力用!$AP$16:$BA$65,3,FALSE))</f>
        <v/>
      </c>
      <c r="C82" s="93" t="str">
        <f>IF(A82&gt;$G$47,"",VLOOKUP(A82,入力用!$AP$16:$BA$65,5,FALSE))</f>
        <v/>
      </c>
      <c r="D82" s="131" t="str">
        <f>IF(A82&gt;$G$47,"",VLOOKUP(A82,入力用!$AP$16:$BA$65,6,FALSE))</f>
        <v/>
      </c>
      <c r="E82" s="132" t="str">
        <f>IF(A82&gt;$G$47,"",VLOOKUP(A82,入力用!$AP$16:$BA$65,7,FALSE))</f>
        <v/>
      </c>
      <c r="F82" s="131" t="str">
        <f>IF(A82&gt;$G$47,"",VLOOKUP(A82,入力用!$AP$16:$BA$65,9,FALSE))</f>
        <v/>
      </c>
      <c r="G82" s="132" t="str">
        <f>IF(A82&gt;$G$47,"",VLOOKUP(A82,入力用!$AP$16:$BA$65,10,FALSE))</f>
        <v/>
      </c>
      <c r="H82" s="339" t="str">
        <f>IF(A82&gt;$G$47,"",VLOOKUP(A82,入力用!$AP$16:$BA$65,12,FALSE))</f>
        <v/>
      </c>
      <c r="O82" s="333" t="str">
        <f t="shared" si="50"/>
        <v/>
      </c>
      <c r="P82" s="333" t="str">
        <f t="shared" si="51"/>
        <v/>
      </c>
      <c r="Q82" s="333" t="str">
        <f t="shared" ref="Q82" si="64">C83</f>
        <v/>
      </c>
    </row>
    <row r="83" spans="1:17" ht="18.75" customHeight="1">
      <c r="A83" s="336"/>
      <c r="B83" s="338"/>
      <c r="C83" s="20" t="str">
        <f>IF(A82&gt;$G$47,"",VLOOKUP(A82,入力用!$AP$16:$BA$65,4,FALSE))</f>
        <v/>
      </c>
      <c r="D83" s="341" t="str">
        <f>IF(A82&gt;$G$47,"",IF(VLOOKUP(A82,入力用!$AP$16:$BA$65,8,FALSE)="",VLOOKUP(A82,入力用!$AP$16:$BA$65,9,FALSE),VLOOKUP(A82,入力用!$AP$16:$BA$65,8,FALSE)))</f>
        <v/>
      </c>
      <c r="E83" s="342"/>
      <c r="F83" s="341" t="str">
        <f>IF(A82&gt;$G$47,"",VLOOKUP(A82,入力用!$AP$16:$BA$65,11,FALSE))</f>
        <v/>
      </c>
      <c r="G83" s="342"/>
      <c r="H83" s="340"/>
      <c r="O83" s="333"/>
      <c r="P83" s="333"/>
      <c r="Q83" s="333"/>
    </row>
    <row r="84" spans="1:17" ht="15" customHeight="1">
      <c r="A84" s="335">
        <v>32</v>
      </c>
      <c r="B84" s="337" t="str">
        <f>IF(A84&gt;$G$47,"",VLOOKUP(A84,入力用!$AP$16:$BA$65,3,FALSE))</f>
        <v/>
      </c>
      <c r="C84" s="93" t="str">
        <f>IF(A84&gt;$G$47,"",VLOOKUP(A84,入力用!$AP$16:$BA$65,5,FALSE))</f>
        <v/>
      </c>
      <c r="D84" s="131" t="str">
        <f>IF(A84&gt;$G$47,"",VLOOKUP(A84,入力用!$AP$16:$BA$65,6,FALSE))</f>
        <v/>
      </c>
      <c r="E84" s="132" t="str">
        <f>IF(A84&gt;$G$47,"",VLOOKUP(A84,入力用!$AP$16:$BA$65,7,FALSE))</f>
        <v/>
      </c>
      <c r="F84" s="131" t="str">
        <f>IF(A84&gt;$G$47,"",VLOOKUP(A84,入力用!$AP$16:$BA$65,9,FALSE))</f>
        <v/>
      </c>
      <c r="G84" s="132" t="str">
        <f>IF(A84&gt;$G$47,"",VLOOKUP(A84,入力用!$AP$16:$BA$65,10,FALSE))</f>
        <v/>
      </c>
      <c r="H84" s="339" t="str">
        <f>IF(A84&gt;$G$47,"",VLOOKUP(A84,入力用!$AP$16:$BA$65,12,FALSE))</f>
        <v/>
      </c>
      <c r="O84" s="333" t="str">
        <f t="shared" si="50"/>
        <v/>
      </c>
      <c r="P84" s="333" t="str">
        <f t="shared" si="51"/>
        <v/>
      </c>
      <c r="Q84" s="333" t="str">
        <f t="shared" ref="Q84" si="65">C85</f>
        <v/>
      </c>
    </row>
    <row r="85" spans="1:17" ht="18.75" customHeight="1">
      <c r="A85" s="336"/>
      <c r="B85" s="338"/>
      <c r="C85" s="20" t="str">
        <f>IF(A84&gt;$G$47,"",VLOOKUP(A84,入力用!$AP$16:$BA$65,4,FALSE))</f>
        <v/>
      </c>
      <c r="D85" s="341" t="str">
        <f>IF(A84&gt;$G$47,"",IF(VLOOKUP(A84,入力用!$AP$16:$BA$65,8,FALSE)="",VLOOKUP(A84,入力用!$AP$16:$BA$65,9,FALSE),VLOOKUP(A84,入力用!$AP$16:$BA$65,8,FALSE)))</f>
        <v/>
      </c>
      <c r="E85" s="342"/>
      <c r="F85" s="341" t="str">
        <f>IF(A84&gt;$G$47,"",VLOOKUP(A84,入力用!$AP$16:$BA$65,11,FALSE))</f>
        <v/>
      </c>
      <c r="G85" s="342"/>
      <c r="H85" s="340"/>
      <c r="O85" s="333"/>
      <c r="P85" s="333"/>
      <c r="Q85" s="333"/>
    </row>
    <row r="86" spans="1:17" ht="15" customHeight="1">
      <c r="A86" s="335">
        <v>33</v>
      </c>
      <c r="B86" s="337" t="str">
        <f>IF(A86&gt;$G$47,"",VLOOKUP(A86,入力用!$AP$16:$BA$65,3,FALSE))</f>
        <v/>
      </c>
      <c r="C86" s="93" t="str">
        <f>IF(A86&gt;$G$47,"",VLOOKUP(A86,入力用!$AP$16:$BA$65,5,FALSE))</f>
        <v/>
      </c>
      <c r="D86" s="131" t="str">
        <f>IF(A86&gt;$G$47,"",VLOOKUP(A86,入力用!$AP$16:$BA$65,6,FALSE))</f>
        <v/>
      </c>
      <c r="E86" s="132" t="str">
        <f>IF(A86&gt;$G$47,"",VLOOKUP(A86,入力用!$AP$16:$BA$65,7,FALSE))</f>
        <v/>
      </c>
      <c r="F86" s="131" t="str">
        <f>IF(A86&gt;$G$47,"",VLOOKUP(A86,入力用!$AP$16:$BA$65,9,FALSE))</f>
        <v/>
      </c>
      <c r="G86" s="132" t="str">
        <f>IF(A86&gt;$G$47,"",VLOOKUP(A86,入力用!$AP$16:$BA$65,10,FALSE))</f>
        <v/>
      </c>
      <c r="H86" s="339" t="str">
        <f>IF(A86&gt;$G$47,"",VLOOKUP(A86,入力用!$AP$16:$BA$65,12,FALSE))</f>
        <v/>
      </c>
      <c r="O86" s="333" t="str">
        <f t="shared" si="50"/>
        <v/>
      </c>
      <c r="P86" s="333" t="str">
        <f t="shared" si="51"/>
        <v/>
      </c>
      <c r="Q86" s="333" t="str">
        <f t="shared" ref="Q86" si="66">C87</f>
        <v/>
      </c>
    </row>
    <row r="87" spans="1:17" ht="18.75" customHeight="1">
      <c r="A87" s="336"/>
      <c r="B87" s="338"/>
      <c r="C87" s="20" t="str">
        <f>IF(A86&gt;$G$47,"",VLOOKUP(A86,入力用!$AP$16:$BA$65,4,FALSE))</f>
        <v/>
      </c>
      <c r="D87" s="341" t="str">
        <f>IF(A86&gt;$G$47,"",IF(VLOOKUP(A86,入力用!$AP$16:$BA$65,8,FALSE)="",VLOOKUP(A86,入力用!$AP$16:$BA$65,9,FALSE),VLOOKUP(A86,入力用!$AP$16:$BA$65,8,FALSE)))</f>
        <v/>
      </c>
      <c r="E87" s="342"/>
      <c r="F87" s="341" t="str">
        <f>IF(A86&gt;$G$47,"",VLOOKUP(A86,入力用!$AP$16:$BA$65,11,FALSE))</f>
        <v/>
      </c>
      <c r="G87" s="342"/>
      <c r="H87" s="340"/>
      <c r="O87" s="333"/>
      <c r="P87" s="333"/>
      <c r="Q87" s="333"/>
    </row>
    <row r="88" spans="1:17" ht="15" customHeight="1">
      <c r="A88" s="335">
        <v>34</v>
      </c>
      <c r="B88" s="337" t="str">
        <f>IF(A88&gt;$G$47,"",VLOOKUP(A88,入力用!$AP$16:$BA$65,3,FALSE))</f>
        <v/>
      </c>
      <c r="C88" s="93" t="str">
        <f>IF(A88&gt;$G$47,"",VLOOKUP(A88,入力用!$AP$16:$BA$65,5,FALSE))</f>
        <v/>
      </c>
      <c r="D88" s="131" t="str">
        <f>IF(A88&gt;$G$47,"",VLOOKUP(A88,入力用!$AP$16:$BA$65,6,FALSE))</f>
        <v/>
      </c>
      <c r="E88" s="132" t="str">
        <f>IF(A88&gt;$G$47,"",VLOOKUP(A88,入力用!$AP$16:$BA$65,7,FALSE))</f>
        <v/>
      </c>
      <c r="F88" s="131" t="str">
        <f>IF(A88&gt;$G$47,"",VLOOKUP(A88,入力用!$AP$16:$BA$65,9,FALSE))</f>
        <v/>
      </c>
      <c r="G88" s="132" t="str">
        <f>IF(A88&gt;$G$47,"",VLOOKUP(A88,入力用!$AP$16:$BA$65,10,FALSE))</f>
        <v/>
      </c>
      <c r="H88" s="339" t="str">
        <f>IF(A88&gt;$G$47,"",VLOOKUP(A88,入力用!$AP$16:$BA$65,12,FALSE))</f>
        <v/>
      </c>
      <c r="O88" s="333" t="str">
        <f t="shared" si="50"/>
        <v/>
      </c>
      <c r="P88" s="333" t="str">
        <f t="shared" si="51"/>
        <v/>
      </c>
      <c r="Q88" s="333" t="str">
        <f t="shared" ref="Q88" si="67">C89</f>
        <v/>
      </c>
    </row>
    <row r="89" spans="1:17" ht="18.75" customHeight="1">
      <c r="A89" s="336"/>
      <c r="B89" s="338"/>
      <c r="C89" s="20" t="str">
        <f>IF(A88&gt;$G$47,"",VLOOKUP(A88,入力用!$AP$16:$BA$65,4,FALSE))</f>
        <v/>
      </c>
      <c r="D89" s="341" t="str">
        <f>IF(A88&gt;$G$47,"",IF(VLOOKUP(A88,入力用!$AP$16:$BA$65,8,FALSE)="",VLOOKUP(A88,入力用!$AP$16:$BA$65,9,FALSE),VLOOKUP(A88,入力用!$AP$16:$BA$65,8,FALSE)))</f>
        <v/>
      </c>
      <c r="E89" s="342"/>
      <c r="F89" s="341" t="str">
        <f>IF(A88&gt;$G$47,"",VLOOKUP(A88,入力用!$AP$16:$BA$65,11,FALSE))</f>
        <v/>
      </c>
      <c r="G89" s="342"/>
      <c r="H89" s="340"/>
      <c r="O89" s="333"/>
      <c r="P89" s="333"/>
      <c r="Q89" s="333"/>
    </row>
    <row r="90" spans="1:17" ht="15" customHeight="1">
      <c r="A90" s="335">
        <v>35</v>
      </c>
      <c r="B90" s="337" t="str">
        <f>IF(A90&gt;$G$47,"",VLOOKUP(A90,入力用!$AP$16:$BA$65,3,FALSE))</f>
        <v/>
      </c>
      <c r="C90" s="93" t="str">
        <f>IF(A90&gt;$G$47,"",VLOOKUP(A90,入力用!$AP$16:$BA$65,5,FALSE))</f>
        <v/>
      </c>
      <c r="D90" s="131" t="str">
        <f>IF(A90&gt;$G$47,"",VLOOKUP(A90,入力用!$AP$16:$BA$65,6,FALSE))</f>
        <v/>
      </c>
      <c r="E90" s="132" t="str">
        <f>IF(A90&gt;$G$47,"",VLOOKUP(A90,入力用!$AP$16:$BA$65,7,FALSE))</f>
        <v/>
      </c>
      <c r="F90" s="131" t="str">
        <f>IF(A90&gt;$G$47,"",VLOOKUP(A90,入力用!$AP$16:$BA$65,9,FALSE))</f>
        <v/>
      </c>
      <c r="G90" s="132" t="str">
        <f>IF(A90&gt;$G$47,"",VLOOKUP(A90,入力用!$AP$16:$BA$65,10,FALSE))</f>
        <v/>
      </c>
      <c r="H90" s="339" t="str">
        <f>IF(A90&gt;$G$47,"",VLOOKUP(A90,入力用!$AP$16:$BA$65,12,FALSE))</f>
        <v/>
      </c>
      <c r="O90" s="333" t="str">
        <f t="shared" si="50"/>
        <v/>
      </c>
      <c r="P90" s="333" t="str">
        <f t="shared" si="51"/>
        <v/>
      </c>
      <c r="Q90" s="333" t="str">
        <f t="shared" ref="Q90" si="68">C91</f>
        <v/>
      </c>
    </row>
    <row r="91" spans="1:17" ht="18.75" customHeight="1">
      <c r="A91" s="336"/>
      <c r="B91" s="338"/>
      <c r="C91" s="20" t="str">
        <f>IF(A90&gt;$G$47,"",VLOOKUP(A90,入力用!$AP$16:$BA$65,4,FALSE))</f>
        <v/>
      </c>
      <c r="D91" s="341" t="str">
        <f>IF(A90&gt;$G$47,"",IF(VLOOKUP(A90,入力用!$AP$16:$BA$65,8,FALSE)="",VLOOKUP(A90,入力用!$AP$16:$BA$65,9,FALSE),VLOOKUP(A90,入力用!$AP$16:$BA$65,8,FALSE)))</f>
        <v/>
      </c>
      <c r="E91" s="342"/>
      <c r="F91" s="341" t="str">
        <f>IF(A90&gt;$G$47,"",VLOOKUP(A90,入力用!$AP$16:$BA$65,11,FALSE))</f>
        <v/>
      </c>
      <c r="G91" s="342"/>
      <c r="H91" s="340"/>
      <c r="O91" s="333"/>
      <c r="P91" s="333"/>
      <c r="Q91" s="333"/>
    </row>
    <row r="92" spans="1:17" ht="15" customHeight="1">
      <c r="A92" s="335">
        <v>36</v>
      </c>
      <c r="B92" s="337" t="str">
        <f>IF(A92&gt;$G$47,"",VLOOKUP(A92,入力用!$AP$16:$BA$65,3,FALSE))</f>
        <v/>
      </c>
      <c r="C92" s="93" t="str">
        <f>IF(A92&gt;$G$47,"",VLOOKUP(A92,入力用!$AP$16:$BA$65,5,FALSE))</f>
        <v/>
      </c>
      <c r="D92" s="131" t="str">
        <f>IF(A92&gt;$G$47,"",VLOOKUP(A92,入力用!$AP$16:$BA$65,6,FALSE))</f>
        <v/>
      </c>
      <c r="E92" s="132" t="str">
        <f>IF(A92&gt;$G$47,"",VLOOKUP(A92,入力用!$AP$16:$BA$65,7,FALSE))</f>
        <v/>
      </c>
      <c r="F92" s="131" t="str">
        <f>IF(A92&gt;$G$47,"",VLOOKUP(A92,入力用!$AP$16:$BA$65,9,FALSE))</f>
        <v/>
      </c>
      <c r="G92" s="132" t="str">
        <f>IF(A92&gt;$G$47,"",VLOOKUP(A92,入力用!$AP$16:$BA$65,10,FALSE))</f>
        <v/>
      </c>
      <c r="H92" s="339" t="str">
        <f>IF(A92&gt;$G$47,"",VLOOKUP(A92,入力用!$AP$16:$BA$65,12,FALSE))</f>
        <v/>
      </c>
      <c r="O92" s="333" t="str">
        <f t="shared" si="50"/>
        <v/>
      </c>
      <c r="P92" s="333" t="str">
        <f t="shared" si="51"/>
        <v/>
      </c>
      <c r="Q92" s="333" t="str">
        <f t="shared" ref="Q92" si="69">C93</f>
        <v/>
      </c>
    </row>
    <row r="93" spans="1:17" ht="18.75" customHeight="1">
      <c r="A93" s="336"/>
      <c r="B93" s="338"/>
      <c r="C93" s="20" t="str">
        <f>IF(A92&gt;$G$47,"",VLOOKUP(A92,入力用!$AP$16:$BA$65,4,FALSE))</f>
        <v/>
      </c>
      <c r="D93" s="341" t="str">
        <f>IF(A92&gt;$G$47,"",IF(VLOOKUP(A92,入力用!$AP$16:$BA$65,8,FALSE)="",VLOOKUP(A92,入力用!$AP$16:$BA$65,9,FALSE),VLOOKUP(A92,入力用!$AP$16:$BA$65,8,FALSE)))</f>
        <v/>
      </c>
      <c r="E93" s="342"/>
      <c r="F93" s="341" t="str">
        <f>IF(A92&gt;$G$47,"",VLOOKUP(A92,入力用!$AP$16:$BA$65,11,FALSE))</f>
        <v/>
      </c>
      <c r="G93" s="342"/>
      <c r="H93" s="340"/>
      <c r="O93" s="333"/>
      <c r="P93" s="333"/>
      <c r="Q93" s="333"/>
    </row>
    <row r="94" spans="1:17" ht="22.5" customHeight="1" thickBot="1">
      <c r="A94" s="13"/>
      <c r="B94" s="13"/>
      <c r="C94" s="13"/>
      <c r="D94" s="334"/>
      <c r="E94" s="334"/>
      <c r="F94" s="90" t="s">
        <v>519</v>
      </c>
      <c r="G94" s="91">
        <f>入力用!$AL$65</f>
        <v>0</v>
      </c>
      <c r="H94" s="92" t="s">
        <v>520</v>
      </c>
    </row>
    <row r="95" spans="1:17" ht="18.75" customHeight="1"/>
  </sheetData>
  <sheetProtection sheet="1" objects="1" scenarios="1"/>
  <mergeCells count="329">
    <mergeCell ref="Q76:Q77"/>
    <mergeCell ref="Q78:Q79"/>
    <mergeCell ref="Q80:Q81"/>
    <mergeCell ref="Q82:Q83"/>
    <mergeCell ref="Q84:Q85"/>
    <mergeCell ref="Q86:Q87"/>
    <mergeCell ref="Q88:Q89"/>
    <mergeCell ref="Q90:Q91"/>
    <mergeCell ref="Q92:Q93"/>
    <mergeCell ref="Q58:Q59"/>
    <mergeCell ref="Q60:Q61"/>
    <mergeCell ref="Q62:Q63"/>
    <mergeCell ref="Q64:Q65"/>
    <mergeCell ref="Q66:Q67"/>
    <mergeCell ref="Q68:Q69"/>
    <mergeCell ref="Q70:Q71"/>
    <mergeCell ref="Q72:Q73"/>
    <mergeCell ref="Q74:Q75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J3:M4"/>
    <mergeCell ref="J6:M10"/>
    <mergeCell ref="J12:M18"/>
    <mergeCell ref="A5:A6"/>
    <mergeCell ref="B5:E5"/>
    <mergeCell ref="F5:F6"/>
    <mergeCell ref="G5:H6"/>
    <mergeCell ref="B6:E6"/>
    <mergeCell ref="B7:C7"/>
    <mergeCell ref="E7:H7"/>
    <mergeCell ref="A17:A18"/>
    <mergeCell ref="B17:B18"/>
    <mergeCell ref="H17:H18"/>
    <mergeCell ref="D18:E18"/>
    <mergeCell ref="F18:G18"/>
    <mergeCell ref="A15:A16"/>
    <mergeCell ref="B15:B16"/>
    <mergeCell ref="H15:H16"/>
    <mergeCell ref="D16:E16"/>
    <mergeCell ref="F16:G16"/>
    <mergeCell ref="B1:F1"/>
    <mergeCell ref="A2:H2"/>
    <mergeCell ref="A3:C3"/>
    <mergeCell ref="F3:H3"/>
    <mergeCell ref="B4:E4"/>
    <mergeCell ref="G4:H4"/>
    <mergeCell ref="D12:E12"/>
    <mergeCell ref="F12:G12"/>
    <mergeCell ref="A13:A14"/>
    <mergeCell ref="B13:B14"/>
    <mergeCell ref="A9:A10"/>
    <mergeCell ref="B9:B10"/>
    <mergeCell ref="D9:H9"/>
    <mergeCell ref="D10:E10"/>
    <mergeCell ref="F10:G10"/>
    <mergeCell ref="A11:A12"/>
    <mergeCell ref="B11:B12"/>
    <mergeCell ref="H11:H12"/>
    <mergeCell ref="H13:H14"/>
    <mergeCell ref="D14:E14"/>
    <mergeCell ref="F14:G14"/>
    <mergeCell ref="A21:A22"/>
    <mergeCell ref="B21:B22"/>
    <mergeCell ref="H21:H22"/>
    <mergeCell ref="D22:E22"/>
    <mergeCell ref="F22:G22"/>
    <mergeCell ref="A19:A20"/>
    <mergeCell ref="B19:B20"/>
    <mergeCell ref="H19:H20"/>
    <mergeCell ref="D20:E20"/>
    <mergeCell ref="F20:G20"/>
    <mergeCell ref="A25:A26"/>
    <mergeCell ref="B25:B26"/>
    <mergeCell ref="H25:H26"/>
    <mergeCell ref="D26:E26"/>
    <mergeCell ref="F26:G26"/>
    <mergeCell ref="A23:A24"/>
    <mergeCell ref="B23:B24"/>
    <mergeCell ref="H23:H24"/>
    <mergeCell ref="D24:E24"/>
    <mergeCell ref="F24:G24"/>
    <mergeCell ref="A29:A30"/>
    <mergeCell ref="B29:B30"/>
    <mergeCell ref="H29:H30"/>
    <mergeCell ref="D30:E30"/>
    <mergeCell ref="F30:G30"/>
    <mergeCell ref="A27:A28"/>
    <mergeCell ref="B27:B28"/>
    <mergeCell ref="H27:H28"/>
    <mergeCell ref="D28:E28"/>
    <mergeCell ref="F28:G28"/>
    <mergeCell ref="A33:A34"/>
    <mergeCell ref="B33:B34"/>
    <mergeCell ref="H33:H34"/>
    <mergeCell ref="D34:E34"/>
    <mergeCell ref="F34:G34"/>
    <mergeCell ref="A31:A32"/>
    <mergeCell ref="B31:B32"/>
    <mergeCell ref="H31:H32"/>
    <mergeCell ref="D32:E32"/>
    <mergeCell ref="F32:G32"/>
    <mergeCell ref="A37:A38"/>
    <mergeCell ref="B37:B38"/>
    <mergeCell ref="H37:H38"/>
    <mergeCell ref="D38:E38"/>
    <mergeCell ref="F38:G38"/>
    <mergeCell ref="A35:A36"/>
    <mergeCell ref="B35:B36"/>
    <mergeCell ref="H35:H36"/>
    <mergeCell ref="D36:E36"/>
    <mergeCell ref="F36:G36"/>
    <mergeCell ref="A41:A42"/>
    <mergeCell ref="B41:B42"/>
    <mergeCell ref="H41:H42"/>
    <mergeCell ref="D42:E42"/>
    <mergeCell ref="F42:G42"/>
    <mergeCell ref="A39:A40"/>
    <mergeCell ref="B39:B40"/>
    <mergeCell ref="H39:H40"/>
    <mergeCell ref="D40:E40"/>
    <mergeCell ref="F40:G40"/>
    <mergeCell ref="A45:A46"/>
    <mergeCell ref="B45:B46"/>
    <mergeCell ref="H45:H46"/>
    <mergeCell ref="D46:E46"/>
    <mergeCell ref="F46:G46"/>
    <mergeCell ref="A43:A44"/>
    <mergeCell ref="B43:B44"/>
    <mergeCell ref="H43:H44"/>
    <mergeCell ref="D44:E44"/>
    <mergeCell ref="F44:G44"/>
    <mergeCell ref="A52:A53"/>
    <mergeCell ref="B52:E52"/>
    <mergeCell ref="F52:F53"/>
    <mergeCell ref="G52:H53"/>
    <mergeCell ref="B53:E53"/>
    <mergeCell ref="B54:C54"/>
    <mergeCell ref="E54:H54"/>
    <mergeCell ref="D47:E47"/>
    <mergeCell ref="B48:F48"/>
    <mergeCell ref="A49:H49"/>
    <mergeCell ref="A50:C50"/>
    <mergeCell ref="F50:H50"/>
    <mergeCell ref="B51:E51"/>
    <mergeCell ref="G51:H51"/>
    <mergeCell ref="D59:E59"/>
    <mergeCell ref="F59:G59"/>
    <mergeCell ref="A60:A61"/>
    <mergeCell ref="B60:B61"/>
    <mergeCell ref="A56:A57"/>
    <mergeCell ref="B56:B57"/>
    <mergeCell ref="D56:H56"/>
    <mergeCell ref="D57:E57"/>
    <mergeCell ref="F57:G57"/>
    <mergeCell ref="A58:A59"/>
    <mergeCell ref="B58:B59"/>
    <mergeCell ref="H58:H59"/>
    <mergeCell ref="A64:A65"/>
    <mergeCell ref="B64:B65"/>
    <mergeCell ref="H64:H65"/>
    <mergeCell ref="D65:E65"/>
    <mergeCell ref="F65:G65"/>
    <mergeCell ref="H60:H61"/>
    <mergeCell ref="D61:E61"/>
    <mergeCell ref="F61:G61"/>
    <mergeCell ref="A62:A63"/>
    <mergeCell ref="B62:B63"/>
    <mergeCell ref="H62:H63"/>
    <mergeCell ref="D63:E63"/>
    <mergeCell ref="F63:G63"/>
    <mergeCell ref="A68:A69"/>
    <mergeCell ref="B68:B69"/>
    <mergeCell ref="H68:H69"/>
    <mergeCell ref="D69:E69"/>
    <mergeCell ref="F69:G69"/>
    <mergeCell ref="A66:A67"/>
    <mergeCell ref="B66:B67"/>
    <mergeCell ref="H66:H67"/>
    <mergeCell ref="D67:E67"/>
    <mergeCell ref="F67:G67"/>
    <mergeCell ref="A72:A73"/>
    <mergeCell ref="B72:B73"/>
    <mergeCell ref="H72:H73"/>
    <mergeCell ref="D73:E73"/>
    <mergeCell ref="F73:G73"/>
    <mergeCell ref="A70:A71"/>
    <mergeCell ref="B70:B71"/>
    <mergeCell ref="H70:H71"/>
    <mergeCell ref="D71:E71"/>
    <mergeCell ref="F71:G71"/>
    <mergeCell ref="A76:A77"/>
    <mergeCell ref="B76:B77"/>
    <mergeCell ref="H76:H77"/>
    <mergeCell ref="D77:E77"/>
    <mergeCell ref="F77:G77"/>
    <mergeCell ref="A74:A75"/>
    <mergeCell ref="B74:B75"/>
    <mergeCell ref="H74:H75"/>
    <mergeCell ref="D75:E75"/>
    <mergeCell ref="F75:G75"/>
    <mergeCell ref="A80:A81"/>
    <mergeCell ref="B80:B81"/>
    <mergeCell ref="H80:H81"/>
    <mergeCell ref="D81:E81"/>
    <mergeCell ref="F81:G81"/>
    <mergeCell ref="A78:A79"/>
    <mergeCell ref="B78:B79"/>
    <mergeCell ref="H78:H79"/>
    <mergeCell ref="D79:E79"/>
    <mergeCell ref="F79:G79"/>
    <mergeCell ref="A84:A85"/>
    <mergeCell ref="B84:B85"/>
    <mergeCell ref="H84:H85"/>
    <mergeCell ref="D85:E85"/>
    <mergeCell ref="F85:G85"/>
    <mergeCell ref="A82:A83"/>
    <mergeCell ref="B82:B83"/>
    <mergeCell ref="H82:H83"/>
    <mergeCell ref="D83:E83"/>
    <mergeCell ref="F83:G83"/>
    <mergeCell ref="A88:A89"/>
    <mergeCell ref="B88:B89"/>
    <mergeCell ref="H88:H89"/>
    <mergeCell ref="D89:E89"/>
    <mergeCell ref="F89:G89"/>
    <mergeCell ref="A86:A87"/>
    <mergeCell ref="B86:B87"/>
    <mergeCell ref="H86:H87"/>
    <mergeCell ref="D87:E87"/>
    <mergeCell ref="F87:G87"/>
    <mergeCell ref="D94:E94"/>
    <mergeCell ref="A92:A93"/>
    <mergeCell ref="B92:B93"/>
    <mergeCell ref="H92:H93"/>
    <mergeCell ref="D93:E93"/>
    <mergeCell ref="F93:G93"/>
    <mergeCell ref="A90:A91"/>
    <mergeCell ref="B90:B91"/>
    <mergeCell ref="H90:H91"/>
    <mergeCell ref="D91:E91"/>
    <mergeCell ref="F91:G91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58:P59"/>
    <mergeCell ref="P60:P61"/>
    <mergeCell ref="P62:P63"/>
    <mergeCell ref="P64:P65"/>
    <mergeCell ref="P66:P67"/>
    <mergeCell ref="P68:P69"/>
    <mergeCell ref="P70:P71"/>
    <mergeCell ref="P72:P73"/>
    <mergeCell ref="P74:P75"/>
    <mergeCell ref="P76:P77"/>
    <mergeCell ref="P78:P79"/>
    <mergeCell ref="P80:P81"/>
    <mergeCell ref="P82:P83"/>
    <mergeCell ref="P84:P85"/>
    <mergeCell ref="P86:P87"/>
    <mergeCell ref="P88:P89"/>
    <mergeCell ref="P90:P91"/>
    <mergeCell ref="P92:P93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58:O59"/>
    <mergeCell ref="O60:O61"/>
    <mergeCell ref="O62:O63"/>
    <mergeCell ref="O64:O65"/>
    <mergeCell ref="O66:O67"/>
    <mergeCell ref="O68:O69"/>
    <mergeCell ref="O70:O71"/>
    <mergeCell ref="O72:O73"/>
    <mergeCell ref="O74:O75"/>
    <mergeCell ref="O76:O77"/>
    <mergeCell ref="O78:O79"/>
    <mergeCell ref="O80:O81"/>
    <mergeCell ref="O82:O83"/>
    <mergeCell ref="O84:O85"/>
    <mergeCell ref="O86:O87"/>
    <mergeCell ref="O88:O89"/>
    <mergeCell ref="O90:O91"/>
    <mergeCell ref="O92:O93"/>
  </mergeCells>
  <phoneticPr fontId="3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7" orientation="portrait" r:id="rId1"/>
  <rowBreaks count="1" manualBreakCount="1">
    <brk id="47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Q95"/>
  <sheetViews>
    <sheetView view="pageBreakPreview" zoomScaleNormal="100" zoomScaleSheetLayoutView="100" workbookViewId="0">
      <selection activeCell="H11" sqref="H11:H12"/>
    </sheetView>
  </sheetViews>
  <sheetFormatPr defaultRowHeight="13.5"/>
  <cols>
    <col min="1" max="1" width="9" style="21"/>
    <col min="2" max="2" width="8.875" style="21" customWidth="1"/>
    <col min="3" max="3" width="19.125" style="21" customWidth="1"/>
    <col min="4" max="4" width="14.375" style="21" customWidth="1"/>
    <col min="5" max="5" width="9.375" style="21" customWidth="1"/>
    <col min="6" max="6" width="14.375" style="21" customWidth="1"/>
    <col min="7" max="7" width="9.375" style="21" customWidth="1"/>
    <col min="8" max="8" width="9" style="21"/>
    <col min="9" max="9" width="0" hidden="1" customWidth="1"/>
    <col min="15" max="17" width="9" hidden="1" customWidth="1"/>
  </cols>
  <sheetData>
    <row r="1" spans="1:17" ht="18.75" customHeight="1">
      <c r="A1" s="12" t="s">
        <v>0</v>
      </c>
      <c r="B1" s="358" t="str">
        <f>基本データ!D2</f>
        <v>第68回　岩手県中学校総合体育大会　陸上競技</v>
      </c>
      <c r="C1" s="358"/>
      <c r="D1" s="358"/>
      <c r="E1" s="358"/>
      <c r="F1" s="358"/>
      <c r="G1" s="13"/>
      <c r="H1" s="13"/>
    </row>
    <row r="2" spans="1:17" ht="24.75" customHeight="1">
      <c r="A2" s="359" t="s">
        <v>199</v>
      </c>
      <c r="B2" s="359"/>
      <c r="C2" s="359"/>
      <c r="D2" s="359"/>
      <c r="E2" s="359"/>
      <c r="F2" s="359"/>
      <c r="G2" s="359"/>
      <c r="H2" s="359"/>
    </row>
    <row r="3" spans="1:17" s="118" customFormat="1" ht="18.75" customHeight="1">
      <c r="A3" s="360" t="s">
        <v>543</v>
      </c>
      <c r="B3" s="360"/>
      <c r="C3" s="360"/>
      <c r="D3" s="116"/>
      <c r="E3" s="117" t="s">
        <v>1</v>
      </c>
      <c r="F3" s="361" t="str">
        <f>CONCATENATE(基本データ!D4,基本データ!F4,基本データ!H4,基本データ!I4,基本データ!K4,基本データ!L4,基本データ!N4)</f>
        <v>令和3年月日</v>
      </c>
      <c r="G3" s="361"/>
      <c r="H3" s="361"/>
      <c r="K3" s="363" t="s">
        <v>889</v>
      </c>
      <c r="L3" s="363"/>
      <c r="M3" s="363"/>
      <c r="N3" s="363"/>
    </row>
    <row r="4" spans="1:17" ht="26.25" customHeight="1">
      <c r="A4" s="29" t="s">
        <v>192</v>
      </c>
      <c r="B4" s="362" t="str">
        <f>IF(基本データ!D6="","",基本データ!D6)</f>
        <v/>
      </c>
      <c r="C4" s="362"/>
      <c r="D4" s="362"/>
      <c r="E4" s="362"/>
      <c r="F4" s="30" t="s">
        <v>212</v>
      </c>
      <c r="G4" s="362" t="str">
        <f>IF(基本データ!C18="","",基本データ!C18)</f>
        <v>ｺｰﾄﾞが出ます</v>
      </c>
      <c r="H4" s="362"/>
      <c r="K4" s="363"/>
      <c r="L4" s="363"/>
      <c r="M4" s="363"/>
      <c r="N4" s="363"/>
    </row>
    <row r="5" spans="1:17" ht="15" customHeight="1" thickBot="1">
      <c r="A5" s="335" t="s">
        <v>1026</v>
      </c>
      <c r="B5" s="347" t="str">
        <f>IF(AND(基本データ!D8="",基本データ!H8=""),CONCATENATE(基本データ!$C$8,"   ",基本データ!G8,"    "),CONCATENATE(基本データ!$C$8,基本データ!$D$8,基本データ!$G$8,基本データ!$H$8))</f>
        <v xml:space="preserve">〒   -    </v>
      </c>
      <c r="C5" s="348"/>
      <c r="D5" s="348"/>
      <c r="E5" s="349"/>
      <c r="F5" s="335" t="s">
        <v>3</v>
      </c>
      <c r="G5" s="350" t="str">
        <f>IF(AND(基本データ!D12="",基本データ!H12="",基本データ!K12=""),CONCATENATE("    ","-","   ","-","    "),CONCATENATE(基本データ!$D$12,"-",基本データ!$H$12,"-",基本データ!$K$12))</f>
        <v xml:space="preserve">    -   -    </v>
      </c>
      <c r="H5" s="351"/>
    </row>
    <row r="6" spans="1:17" ht="26.25" customHeight="1">
      <c r="A6" s="336"/>
      <c r="B6" s="354" t="str">
        <f>IF(基本データ!D10="","",基本データ!D10)</f>
        <v/>
      </c>
      <c r="C6" s="355"/>
      <c r="D6" s="355"/>
      <c r="E6" s="356"/>
      <c r="F6" s="336"/>
      <c r="G6" s="352"/>
      <c r="H6" s="353"/>
      <c r="K6" s="364" t="s">
        <v>890</v>
      </c>
      <c r="L6" s="365"/>
      <c r="M6" s="365"/>
      <c r="N6" s="366"/>
    </row>
    <row r="7" spans="1:17" ht="26.25" customHeight="1">
      <c r="A7" s="16" t="s">
        <v>4</v>
      </c>
      <c r="B7" s="357" t="str">
        <f>IF(基本データ!D14="","",基本データ!D14)</f>
        <v/>
      </c>
      <c r="C7" s="357"/>
      <c r="D7" s="15" t="s">
        <v>5</v>
      </c>
      <c r="E7" s="357" t="str">
        <f>IF(基本データ!D16="","",基本データ!D16)</f>
        <v/>
      </c>
      <c r="F7" s="357"/>
      <c r="G7" s="357"/>
      <c r="H7" s="357"/>
      <c r="K7" s="367"/>
      <c r="L7" s="368"/>
      <c r="M7" s="368"/>
      <c r="N7" s="369"/>
    </row>
    <row r="8" spans="1:17" ht="9" customHeight="1">
      <c r="A8" s="14"/>
      <c r="B8" s="14"/>
      <c r="C8" s="14"/>
      <c r="D8" s="14"/>
      <c r="E8" s="14"/>
      <c r="F8" s="14"/>
      <c r="G8" s="14"/>
      <c r="H8" s="14"/>
      <c r="K8" s="367"/>
      <c r="L8" s="368"/>
      <c r="M8" s="368"/>
      <c r="N8" s="369"/>
    </row>
    <row r="9" spans="1:17" ht="13.5" customHeight="1">
      <c r="A9" s="339" t="s">
        <v>6</v>
      </c>
      <c r="B9" s="343" t="s">
        <v>197</v>
      </c>
      <c r="C9" s="17" t="s">
        <v>7</v>
      </c>
      <c r="D9" s="344" t="s">
        <v>876</v>
      </c>
      <c r="E9" s="345"/>
      <c r="F9" s="345"/>
      <c r="G9" s="345"/>
      <c r="H9" s="346"/>
      <c r="K9" s="367"/>
      <c r="L9" s="368"/>
      <c r="M9" s="368"/>
      <c r="N9" s="369"/>
    </row>
    <row r="10" spans="1:17" ht="21.75" thickBot="1">
      <c r="A10" s="340"/>
      <c r="B10" s="343"/>
      <c r="C10" s="18" t="s">
        <v>198</v>
      </c>
      <c r="D10" s="344" t="s">
        <v>8</v>
      </c>
      <c r="E10" s="346"/>
      <c r="F10" s="344" t="s">
        <v>9</v>
      </c>
      <c r="G10" s="346"/>
      <c r="H10" s="180" t="s">
        <v>10</v>
      </c>
      <c r="K10" s="370"/>
      <c r="L10" s="371"/>
      <c r="M10" s="371"/>
      <c r="N10" s="372"/>
    </row>
    <row r="11" spans="1:17" ht="15" customHeight="1">
      <c r="A11" s="335">
        <v>1</v>
      </c>
      <c r="B11" s="337" t="str">
        <f>IF(A11&gt;$G$47,"",VLOOKUP(A11,入力用!$AQ$16:$BA$65,2,FALSE))</f>
        <v/>
      </c>
      <c r="C11" s="133" t="str">
        <f>IF(A11&gt;$G$47,"",VLOOKUP(A11,入力用!$AQ$16:$BA$65,4,FALSE))</f>
        <v/>
      </c>
      <c r="D11" s="131" t="str">
        <f>IF(A11&gt;$G$47,"",VLOOKUP(A11,入力用!$AQ$16:$BA$65,5,FALSE))</f>
        <v/>
      </c>
      <c r="E11" s="132" t="str">
        <f>IF(A11&gt;$G$47,"",VLOOKUP(A11,入力用!$AQ$16:$BA$65,6,FALSE))</f>
        <v/>
      </c>
      <c r="F11" s="131" t="str">
        <f>IF(A11&gt;$G$47,"",VLOOKUP(A11,入力用!$AQ$16:$BA$65,8,FALSE))</f>
        <v/>
      </c>
      <c r="G11" s="132" t="str">
        <f>IF(A11&gt;$G$47,"",VLOOKUP(A11,入力用!$AQ$16:$BA$65,9,FALSE))</f>
        <v/>
      </c>
      <c r="H11" s="339" t="str">
        <f>IF(A11&gt;$G$47,"",VLOOKUP(A11,入力用!$AQ$16:$BA$65,11,FALSE))</f>
        <v/>
      </c>
      <c r="K11" s="139"/>
      <c r="L11" s="139"/>
      <c r="M11" s="139"/>
      <c r="N11" s="139"/>
      <c r="O11" s="333" t="str">
        <f>H11</f>
        <v/>
      </c>
      <c r="P11" s="333" t="str">
        <f>B11</f>
        <v/>
      </c>
      <c r="Q11" s="375" t="str">
        <f>C12</f>
        <v/>
      </c>
    </row>
    <row r="12" spans="1:17" ht="18.75" customHeight="1">
      <c r="A12" s="336"/>
      <c r="B12" s="338"/>
      <c r="C12" s="20" t="str">
        <f>IF(A11&gt;$G$47,"",VLOOKUP(A11,入力用!$AQ$16:$BA$65,3,FALSE))</f>
        <v/>
      </c>
      <c r="D12" s="341" t="str">
        <f>IF(A11&gt;$G$47,"",VLOOKUP(A11,入力用!$AQ$16:$BA$65,7,FALSE))</f>
        <v/>
      </c>
      <c r="E12" s="342"/>
      <c r="F12" s="341" t="str">
        <f>IF(A11&gt;$G$47,"",VLOOKUP(A11,入力用!$AQ$16:$BA$65,10,FALSE))</f>
        <v/>
      </c>
      <c r="G12" s="342"/>
      <c r="H12" s="340"/>
      <c r="I12" t="e">
        <f>VLOOKUP(A11,入力用!$AQ$16:$BA$65,8,FALSE)</f>
        <v>#N/A</v>
      </c>
      <c r="K12" s="373" t="s">
        <v>891</v>
      </c>
      <c r="L12" s="374"/>
      <c r="M12" s="374"/>
      <c r="N12" s="374"/>
      <c r="O12" s="333"/>
      <c r="P12" s="333"/>
      <c r="Q12" s="376"/>
    </row>
    <row r="13" spans="1:17" ht="15" customHeight="1">
      <c r="A13" s="335">
        <v>2</v>
      </c>
      <c r="B13" s="337" t="str">
        <f>IF(A13&gt;$G$47,"",VLOOKUP(A13,入力用!$AQ$16:$BA$65,2,FALSE))</f>
        <v/>
      </c>
      <c r="C13" s="133" t="str">
        <f>IF(A13&gt;$G$47,"",VLOOKUP(A13,入力用!$AQ$16:$BA$65,4,FALSE))</f>
        <v/>
      </c>
      <c r="D13" s="131" t="str">
        <f>IF(A13&gt;$G$47,"",VLOOKUP(A13,入力用!$AQ$16:$BA$65,5,FALSE))</f>
        <v/>
      </c>
      <c r="E13" s="132" t="str">
        <f>IF(A13&gt;$G$47,"",VLOOKUP(A13,入力用!$AQ$16:$BA$65,6,FALSE))</f>
        <v/>
      </c>
      <c r="F13" s="131" t="str">
        <f>IF(A13&gt;$G$47,"",VLOOKUP(A13,入力用!$AQ$16:$BA$65,8,FALSE))</f>
        <v/>
      </c>
      <c r="G13" s="132" t="str">
        <f>IF(A13&gt;$G$47,"",VLOOKUP(A13,入力用!$AQ$16:$BA$65,9,FALSE))</f>
        <v/>
      </c>
      <c r="H13" s="339" t="str">
        <f>IF(A13&gt;$G$47,"",VLOOKUP(A13,入力用!$AQ$16:$BA$65,11,FALSE))</f>
        <v/>
      </c>
      <c r="K13" s="374"/>
      <c r="L13" s="374"/>
      <c r="M13" s="374"/>
      <c r="N13" s="374"/>
      <c r="O13" s="333" t="str">
        <f t="shared" ref="O13" si="0">H13</f>
        <v/>
      </c>
      <c r="P13" s="333" t="str">
        <f t="shared" ref="P13" si="1">B13</f>
        <v/>
      </c>
      <c r="Q13" s="375" t="str">
        <f t="shared" ref="Q13" si="2">C14</f>
        <v/>
      </c>
    </row>
    <row r="14" spans="1:17" ht="18.75" customHeight="1">
      <c r="A14" s="336"/>
      <c r="B14" s="338"/>
      <c r="C14" s="20" t="str">
        <f>IF(A13&gt;$G$47,"",VLOOKUP(A13,入力用!$AQ$16:$BA$65,3,FALSE))</f>
        <v/>
      </c>
      <c r="D14" s="341" t="str">
        <f>IF(A13&gt;$G$47,"",VLOOKUP(A13,入力用!$AQ$16:$BA$65,7,FALSE))</f>
        <v/>
      </c>
      <c r="E14" s="342"/>
      <c r="F14" s="341" t="str">
        <f>IF(A13&gt;$G$47,"",VLOOKUP(A13,入力用!$AQ$16:$BA$65,10,FALSE))</f>
        <v/>
      </c>
      <c r="G14" s="342"/>
      <c r="H14" s="340"/>
      <c r="I14" t="e">
        <f>VLOOKUP(A13,入力用!$AQ$16:$BA$65,8,FALSE)</f>
        <v>#N/A</v>
      </c>
      <c r="K14" s="374"/>
      <c r="L14" s="374"/>
      <c r="M14" s="374"/>
      <c r="N14" s="374"/>
      <c r="O14" s="333"/>
      <c r="P14" s="333"/>
      <c r="Q14" s="376"/>
    </row>
    <row r="15" spans="1:17" ht="15" customHeight="1">
      <c r="A15" s="335">
        <v>3</v>
      </c>
      <c r="B15" s="337" t="str">
        <f>IF(A15&gt;$G$47,"",VLOOKUP(A15,入力用!$AQ$16:$BA$65,2,FALSE))</f>
        <v/>
      </c>
      <c r="C15" s="133" t="str">
        <f>IF(A15&gt;$G$47,"",VLOOKUP(A15,入力用!$AQ$16:$BA$65,4,FALSE))</f>
        <v/>
      </c>
      <c r="D15" s="131" t="str">
        <f>IF(A15&gt;$G$47,"",VLOOKUP(A15,入力用!$AQ$16:$BA$65,5,FALSE))</f>
        <v/>
      </c>
      <c r="E15" s="132" t="str">
        <f>IF(A15&gt;$G$47,"",VLOOKUP(A15,入力用!$AQ$16:$BA$65,6,FALSE))</f>
        <v/>
      </c>
      <c r="F15" s="131" t="str">
        <f>IF(A15&gt;$G$47,"",VLOOKUP(A15,入力用!$AQ$16:$BA$65,8,FALSE))</f>
        <v/>
      </c>
      <c r="G15" s="132" t="str">
        <f>IF(A15&gt;$G$47,"",VLOOKUP(A15,入力用!$AQ$16:$BA$65,9,FALSE))</f>
        <v/>
      </c>
      <c r="H15" s="339" t="str">
        <f>IF(A15&gt;$G$47,"",VLOOKUP(A15,入力用!$AQ$16:$BA$65,11,FALSE))</f>
        <v/>
      </c>
      <c r="K15" s="374"/>
      <c r="L15" s="374"/>
      <c r="M15" s="374"/>
      <c r="N15" s="374"/>
      <c r="O15" s="333" t="str">
        <f t="shared" ref="O15" si="3">H15</f>
        <v/>
      </c>
      <c r="P15" s="333" t="str">
        <f t="shared" ref="P15" si="4">B15</f>
        <v/>
      </c>
      <c r="Q15" s="375" t="str">
        <f t="shared" ref="Q15" si="5">C16</f>
        <v/>
      </c>
    </row>
    <row r="16" spans="1:17" ht="18.75" customHeight="1">
      <c r="A16" s="336"/>
      <c r="B16" s="338"/>
      <c r="C16" s="20" t="str">
        <f>IF(A15&gt;$G$47,"",VLOOKUP(A15,入力用!$AQ$16:$BA$65,3,FALSE))</f>
        <v/>
      </c>
      <c r="D16" s="341" t="str">
        <f>IF(A15&gt;$G$47,"",VLOOKUP(A15,入力用!$AQ$16:$BA$65,7,FALSE))</f>
        <v/>
      </c>
      <c r="E16" s="342"/>
      <c r="F16" s="341" t="str">
        <f>IF(A15&gt;$G$47,"",VLOOKUP(A15,入力用!$AQ$16:$BA$65,10,FALSE))</f>
        <v/>
      </c>
      <c r="G16" s="342"/>
      <c r="H16" s="340"/>
      <c r="I16" t="e">
        <f>VLOOKUP(A15,入力用!$AQ$16:$BA$65,8,FALSE)</f>
        <v>#N/A</v>
      </c>
      <c r="K16" s="374"/>
      <c r="L16" s="374"/>
      <c r="M16" s="374"/>
      <c r="N16" s="374"/>
      <c r="O16" s="333"/>
      <c r="P16" s="333"/>
      <c r="Q16" s="376"/>
    </row>
    <row r="17" spans="1:17" ht="15" customHeight="1">
      <c r="A17" s="335">
        <v>4</v>
      </c>
      <c r="B17" s="337" t="str">
        <f>IF(A17&gt;$G$47,"",VLOOKUP(A17,入力用!$AQ$16:$BA$65,2,FALSE))</f>
        <v/>
      </c>
      <c r="C17" s="133" t="str">
        <f>IF(A17&gt;$G$47,"",VLOOKUP(A17,入力用!$AQ$16:$BA$65,4,FALSE))</f>
        <v/>
      </c>
      <c r="D17" s="131" t="str">
        <f>IF(A17&gt;$G$47,"",VLOOKUP(A17,入力用!$AQ$16:$BA$65,5,FALSE))</f>
        <v/>
      </c>
      <c r="E17" s="132" t="str">
        <f>IF(A17&gt;$G$47,"",VLOOKUP(A17,入力用!$AQ$16:$BA$65,6,FALSE))</f>
        <v/>
      </c>
      <c r="F17" s="131" t="str">
        <f>IF(A17&gt;$G$47,"",VLOOKUP(A17,入力用!$AQ$16:$BA$65,8,FALSE))</f>
        <v/>
      </c>
      <c r="G17" s="132" t="str">
        <f>IF(A17&gt;$G$47,"",VLOOKUP(A17,入力用!$AQ$16:$BA$65,9,FALSE))</f>
        <v/>
      </c>
      <c r="H17" s="339" t="str">
        <f>IF(A17&gt;$G$47,"",VLOOKUP(A17,入力用!$AQ$16:$BA$65,11,FALSE))</f>
        <v/>
      </c>
      <c r="K17" s="374"/>
      <c r="L17" s="374"/>
      <c r="M17" s="374"/>
      <c r="N17" s="374"/>
      <c r="O17" s="333" t="str">
        <f t="shared" ref="O17" si="6">H17</f>
        <v/>
      </c>
      <c r="P17" s="333" t="str">
        <f t="shared" ref="P17" si="7">B17</f>
        <v/>
      </c>
      <c r="Q17" s="375" t="str">
        <f t="shared" ref="Q17" si="8">C18</f>
        <v/>
      </c>
    </row>
    <row r="18" spans="1:17" ht="18.75" customHeight="1">
      <c r="A18" s="336"/>
      <c r="B18" s="338"/>
      <c r="C18" s="20" t="str">
        <f>IF(A17&gt;$G$47,"",VLOOKUP(A17,入力用!$AQ$16:$BA$65,3,FALSE))</f>
        <v/>
      </c>
      <c r="D18" s="341" t="str">
        <f>IF(A17&gt;$G$47,"",VLOOKUP(A17,入力用!$AQ$16:$BA$65,7,FALSE))</f>
        <v/>
      </c>
      <c r="E18" s="342"/>
      <c r="F18" s="341" t="str">
        <f>IF(A17&gt;$G$47,"",VLOOKUP(A17,入力用!$AQ$16:$BA$65,10,FALSE))</f>
        <v/>
      </c>
      <c r="G18" s="342"/>
      <c r="H18" s="340"/>
      <c r="I18" t="e">
        <f>VLOOKUP(A17,入力用!$AQ$16:$BA$65,8,FALSE)</f>
        <v>#N/A</v>
      </c>
      <c r="K18" s="374"/>
      <c r="L18" s="374"/>
      <c r="M18" s="374"/>
      <c r="N18" s="374"/>
      <c r="O18" s="333"/>
      <c r="P18" s="333"/>
      <c r="Q18" s="376"/>
    </row>
    <row r="19" spans="1:17" ht="15" customHeight="1">
      <c r="A19" s="335">
        <v>5</v>
      </c>
      <c r="B19" s="337" t="str">
        <f>IF(A19&gt;$G$47,"",VLOOKUP(A19,入力用!$AQ$16:$BA$65,2,FALSE))</f>
        <v/>
      </c>
      <c r="C19" s="133" t="str">
        <f>IF(A19&gt;$G$47,"",VLOOKUP(A19,入力用!$AQ$16:$BA$65,4,FALSE))</f>
        <v/>
      </c>
      <c r="D19" s="131" t="str">
        <f>IF(A19&gt;$G$47,"",VLOOKUP(A19,入力用!$AQ$16:$BA$65,5,FALSE))</f>
        <v/>
      </c>
      <c r="E19" s="132" t="str">
        <f>IF(A19&gt;$G$47,"",VLOOKUP(A19,入力用!$AQ$16:$BA$65,6,FALSE))</f>
        <v/>
      </c>
      <c r="F19" s="131" t="str">
        <f>IF(A19&gt;$G$47,"",VLOOKUP(A19,入力用!$AQ$16:$BA$65,8,FALSE))</f>
        <v/>
      </c>
      <c r="G19" s="132" t="str">
        <f>IF(A19&gt;$G$47,"",VLOOKUP(A19,入力用!$AQ$16:$BA$65,9,FALSE))</f>
        <v/>
      </c>
      <c r="H19" s="339" t="str">
        <f>IF(A19&gt;$G$47,"",VLOOKUP(A19,入力用!$AQ$16:$BA$65,11,FALSE))</f>
        <v/>
      </c>
      <c r="O19" s="333" t="str">
        <f t="shared" ref="O19" si="9">H19</f>
        <v/>
      </c>
      <c r="P19" s="333" t="str">
        <f t="shared" ref="P19" si="10">B19</f>
        <v/>
      </c>
      <c r="Q19" s="375" t="str">
        <f t="shared" ref="Q19" si="11">C20</f>
        <v/>
      </c>
    </row>
    <row r="20" spans="1:17" ht="18.75" customHeight="1">
      <c r="A20" s="336"/>
      <c r="B20" s="338"/>
      <c r="C20" s="20" t="str">
        <f>IF(A19&gt;$G$47,"",VLOOKUP(A19,入力用!$AQ$16:$BA$65,3,FALSE))</f>
        <v/>
      </c>
      <c r="D20" s="341" t="str">
        <f>IF(A19&gt;$G$47,"",VLOOKUP(A19,入力用!$AQ$16:$BA$65,7,FALSE))</f>
        <v/>
      </c>
      <c r="E20" s="342"/>
      <c r="F20" s="341" t="str">
        <f>IF(A19&gt;$G$47,"",VLOOKUP(A19,入力用!$AQ$16:$BA$65,10,FALSE))</f>
        <v/>
      </c>
      <c r="G20" s="342"/>
      <c r="H20" s="340"/>
      <c r="I20" t="e">
        <f>VLOOKUP(A19,入力用!$AQ$16:$BA$65,8,FALSE)</f>
        <v>#N/A</v>
      </c>
      <c r="O20" s="333"/>
      <c r="P20" s="333"/>
      <c r="Q20" s="376"/>
    </row>
    <row r="21" spans="1:17" ht="15" customHeight="1">
      <c r="A21" s="335">
        <v>6</v>
      </c>
      <c r="B21" s="337" t="str">
        <f>IF(A21&gt;$G$47,"",VLOOKUP(A21,入力用!$AQ$16:$BA$65,2,FALSE))</f>
        <v/>
      </c>
      <c r="C21" s="133" t="str">
        <f>IF(A21&gt;$G$47,"",VLOOKUP(A21,入力用!$AQ$16:$BA$65,4,FALSE))</f>
        <v/>
      </c>
      <c r="D21" s="131" t="str">
        <f>IF(A21&gt;$G$47,"",VLOOKUP(A21,入力用!$AQ$16:$BA$65,5,FALSE))</f>
        <v/>
      </c>
      <c r="E21" s="132" t="str">
        <f>IF(A21&gt;$G$47,"",VLOOKUP(A21,入力用!$AQ$16:$BA$65,6,FALSE))</f>
        <v/>
      </c>
      <c r="F21" s="131" t="str">
        <f>IF(A21&gt;$G$47,"",VLOOKUP(A21,入力用!$AQ$16:$BA$65,8,FALSE))</f>
        <v/>
      </c>
      <c r="G21" s="132" t="str">
        <f>IF(A21&gt;$G$47,"",VLOOKUP(A21,入力用!$AQ$16:$BA$65,9,FALSE))</f>
        <v/>
      </c>
      <c r="H21" s="339" t="str">
        <f>IF(A21&gt;$G$47,"",VLOOKUP(A21,入力用!$AQ$16:$BA$65,11,FALSE))</f>
        <v/>
      </c>
      <c r="O21" s="333" t="str">
        <f t="shared" ref="O21" si="12">H21</f>
        <v/>
      </c>
      <c r="P21" s="333" t="str">
        <f t="shared" ref="P21" si="13">B21</f>
        <v/>
      </c>
      <c r="Q21" s="375" t="str">
        <f t="shared" ref="Q21" si="14">C22</f>
        <v/>
      </c>
    </row>
    <row r="22" spans="1:17" ht="18.75" customHeight="1">
      <c r="A22" s="336"/>
      <c r="B22" s="338"/>
      <c r="C22" s="20" t="str">
        <f>IF(A21&gt;$G$47,"",VLOOKUP(A21,入力用!$AQ$16:$BA$65,3,FALSE))</f>
        <v/>
      </c>
      <c r="D22" s="341" t="str">
        <f>IF(A21&gt;$G$47,"",VLOOKUP(A21,入力用!$AQ$16:$BA$65,7,FALSE))</f>
        <v/>
      </c>
      <c r="E22" s="342"/>
      <c r="F22" s="341" t="str">
        <f>IF(A21&gt;$G$47,"",VLOOKUP(A21,入力用!$AQ$16:$BA$65,10,FALSE))</f>
        <v/>
      </c>
      <c r="G22" s="342"/>
      <c r="H22" s="340"/>
      <c r="I22" t="e">
        <f>VLOOKUP(A21,入力用!$AQ$16:$BA$65,8,FALSE)</f>
        <v>#N/A</v>
      </c>
      <c r="O22" s="333"/>
      <c r="P22" s="333"/>
      <c r="Q22" s="376"/>
    </row>
    <row r="23" spans="1:17" ht="15" customHeight="1">
      <c r="A23" s="335">
        <v>7</v>
      </c>
      <c r="B23" s="337" t="str">
        <f>IF(A23&gt;$G$47,"",VLOOKUP(A23,入力用!$AQ$16:$BA$65,2,FALSE))</f>
        <v/>
      </c>
      <c r="C23" s="133" t="str">
        <f>IF(A23&gt;$G$47,"",VLOOKUP(A23,入力用!$AQ$16:$BA$65,4,FALSE))</f>
        <v/>
      </c>
      <c r="D23" s="131" t="str">
        <f>IF(A23&gt;$G$47,"",VLOOKUP(A23,入力用!$AQ$16:$BA$65,5,FALSE))</f>
        <v/>
      </c>
      <c r="E23" s="132" t="str">
        <f>IF(A23&gt;$G$47,"",VLOOKUP(A23,入力用!$AQ$16:$BA$65,6,FALSE))</f>
        <v/>
      </c>
      <c r="F23" s="131" t="str">
        <f>IF(A23&gt;$G$47,"",VLOOKUP(A23,入力用!$AQ$16:$BA$65,8,FALSE))</f>
        <v/>
      </c>
      <c r="G23" s="132" t="str">
        <f>IF(A23&gt;$G$47,"",VLOOKUP(A23,入力用!$AQ$16:$BA$65,9,FALSE))</f>
        <v/>
      </c>
      <c r="H23" s="339" t="str">
        <f>IF(A23&gt;$G$47,"",VLOOKUP(A23,入力用!$AQ$16:$BA$65,11,FALSE))</f>
        <v/>
      </c>
      <c r="O23" s="333" t="str">
        <f t="shared" ref="O23" si="15">H23</f>
        <v/>
      </c>
      <c r="P23" s="333" t="str">
        <f t="shared" ref="P23" si="16">B23</f>
        <v/>
      </c>
      <c r="Q23" s="375" t="str">
        <f t="shared" ref="Q23" si="17">C24</f>
        <v/>
      </c>
    </row>
    <row r="24" spans="1:17" ht="18.75" customHeight="1">
      <c r="A24" s="336"/>
      <c r="B24" s="338"/>
      <c r="C24" s="20" t="str">
        <f>IF(A23&gt;$G$47,"",VLOOKUP(A23,入力用!$AQ$16:$BA$65,3,FALSE))</f>
        <v/>
      </c>
      <c r="D24" s="341" t="str">
        <f>IF(A23&gt;$G$47,"",VLOOKUP(A23,入力用!$AQ$16:$BA$65,7,FALSE))</f>
        <v/>
      </c>
      <c r="E24" s="342"/>
      <c r="F24" s="341" t="str">
        <f>IF(A23&gt;$G$47,"",VLOOKUP(A23,入力用!$AQ$16:$BA$65,10,FALSE))</f>
        <v/>
      </c>
      <c r="G24" s="342"/>
      <c r="H24" s="340"/>
      <c r="I24" t="e">
        <f>VLOOKUP(A23,入力用!$AQ$16:$BA$65,8,FALSE)</f>
        <v>#N/A</v>
      </c>
      <c r="O24" s="333"/>
      <c r="P24" s="333"/>
      <c r="Q24" s="376"/>
    </row>
    <row r="25" spans="1:17" ht="15" customHeight="1">
      <c r="A25" s="335">
        <v>8</v>
      </c>
      <c r="B25" s="337" t="str">
        <f>IF(A25&gt;$G$47,"",VLOOKUP(A25,入力用!$AQ$16:$BA$65,2,FALSE))</f>
        <v/>
      </c>
      <c r="C25" s="133" t="str">
        <f>IF(A25&gt;$G$47,"",VLOOKUP(A25,入力用!$AQ$16:$BA$65,4,FALSE))</f>
        <v/>
      </c>
      <c r="D25" s="131" t="str">
        <f>IF(A25&gt;$G$47,"",VLOOKUP(A25,入力用!$AQ$16:$BA$65,5,FALSE))</f>
        <v/>
      </c>
      <c r="E25" s="132" t="str">
        <f>IF(A25&gt;$G$47,"",VLOOKUP(A25,入力用!$AQ$16:$BA$65,6,FALSE))</f>
        <v/>
      </c>
      <c r="F25" s="131" t="str">
        <f>IF(A25&gt;$G$47,"",VLOOKUP(A25,入力用!$AQ$16:$BA$65,8,FALSE))</f>
        <v/>
      </c>
      <c r="G25" s="132" t="str">
        <f>IF(A25&gt;$G$47,"",VLOOKUP(A25,入力用!$AQ$16:$BA$65,9,FALSE))</f>
        <v/>
      </c>
      <c r="H25" s="339" t="str">
        <f>IF(A25&gt;$G$47,"",VLOOKUP(A25,入力用!$AQ$16:$BA$65,11,FALSE))</f>
        <v/>
      </c>
      <c r="O25" s="333" t="str">
        <f t="shared" ref="O25" si="18">H25</f>
        <v/>
      </c>
      <c r="P25" s="333" t="str">
        <f t="shared" ref="P25" si="19">B25</f>
        <v/>
      </c>
      <c r="Q25" s="375" t="str">
        <f t="shared" ref="Q25" si="20">C26</f>
        <v/>
      </c>
    </row>
    <row r="26" spans="1:17" ht="18.75" customHeight="1">
      <c r="A26" s="336"/>
      <c r="B26" s="338"/>
      <c r="C26" s="20" t="str">
        <f>IF(A25&gt;$G$47,"",VLOOKUP(A25,入力用!$AQ$16:$BA$65,3,FALSE))</f>
        <v/>
      </c>
      <c r="D26" s="341" t="str">
        <f>IF(A25&gt;$G$47,"",VLOOKUP(A25,入力用!$AQ$16:$BA$65,7,FALSE))</f>
        <v/>
      </c>
      <c r="E26" s="342"/>
      <c r="F26" s="341" t="str">
        <f>IF(A25&gt;$G$47,"",VLOOKUP(A25,入力用!$AQ$16:$BA$65,10,FALSE))</f>
        <v/>
      </c>
      <c r="G26" s="342"/>
      <c r="H26" s="340"/>
      <c r="I26" t="e">
        <f>VLOOKUP(A25,入力用!$AQ$16:$BA$65,8,FALSE)</f>
        <v>#N/A</v>
      </c>
      <c r="O26" s="333"/>
      <c r="P26" s="333"/>
      <c r="Q26" s="376"/>
    </row>
    <row r="27" spans="1:17" ht="15" customHeight="1">
      <c r="A27" s="335">
        <v>9</v>
      </c>
      <c r="B27" s="337" t="str">
        <f>IF(A27&gt;$G$47,"",VLOOKUP(A27,入力用!$AQ$16:$BA$65,2,FALSE))</f>
        <v/>
      </c>
      <c r="C27" s="133" t="str">
        <f>IF(A27&gt;$G$47,"",VLOOKUP(A27,入力用!$AQ$16:$BA$65,4,FALSE))</f>
        <v/>
      </c>
      <c r="D27" s="131" t="str">
        <f>IF(A27&gt;$G$47,"",VLOOKUP(A27,入力用!$AQ$16:$BA$65,5,FALSE))</f>
        <v/>
      </c>
      <c r="E27" s="132" t="str">
        <f>IF(A27&gt;$G$47,"",VLOOKUP(A27,入力用!$AQ$16:$BA$65,6,FALSE))</f>
        <v/>
      </c>
      <c r="F27" s="131" t="str">
        <f>IF(A27&gt;$G$47,"",VLOOKUP(A27,入力用!$AQ$16:$BA$65,8,FALSE))</f>
        <v/>
      </c>
      <c r="G27" s="132" t="str">
        <f>IF(A27&gt;$G$47,"",VLOOKUP(A27,入力用!$AQ$16:$BA$65,9,FALSE))</f>
        <v/>
      </c>
      <c r="H27" s="339" t="str">
        <f>IF(A27&gt;$G$47,"",VLOOKUP(A27,入力用!$AQ$16:$BA$65,11,FALSE))</f>
        <v/>
      </c>
      <c r="O27" s="333" t="str">
        <f t="shared" ref="O27" si="21">H27</f>
        <v/>
      </c>
      <c r="P27" s="333" t="str">
        <f t="shared" ref="P27" si="22">B27</f>
        <v/>
      </c>
      <c r="Q27" s="375" t="str">
        <f t="shared" ref="Q27" si="23">C28</f>
        <v/>
      </c>
    </row>
    <row r="28" spans="1:17" ht="18.75" customHeight="1">
      <c r="A28" s="336"/>
      <c r="B28" s="338"/>
      <c r="C28" s="20" t="str">
        <f>IF(A27&gt;$G$47,"",VLOOKUP(A27,入力用!$AQ$16:$BA$65,3,FALSE))</f>
        <v/>
      </c>
      <c r="D28" s="341" t="str">
        <f>IF(A27&gt;$G$47,"",VLOOKUP(A27,入力用!$AQ$16:$BA$65,7,FALSE))</f>
        <v/>
      </c>
      <c r="E28" s="342"/>
      <c r="F28" s="341" t="str">
        <f>IF(A27&gt;$G$47,"",VLOOKUP(A27,入力用!$AQ$16:$BA$65,10,FALSE))</f>
        <v/>
      </c>
      <c r="G28" s="342"/>
      <c r="H28" s="340"/>
      <c r="I28" t="e">
        <f>VLOOKUP(A27,入力用!$AQ$16:$BA$65,8,FALSE)</f>
        <v>#N/A</v>
      </c>
      <c r="O28" s="333"/>
      <c r="P28" s="333"/>
      <c r="Q28" s="376"/>
    </row>
    <row r="29" spans="1:17" ht="15" customHeight="1">
      <c r="A29" s="335">
        <v>10</v>
      </c>
      <c r="B29" s="337" t="str">
        <f>IF(A29&gt;$G$47,"",VLOOKUP(A29,入力用!$AQ$16:$BA$65,2,FALSE))</f>
        <v/>
      </c>
      <c r="C29" s="133" t="str">
        <f>IF(A29&gt;$G$47,"",VLOOKUP(A29,入力用!$AQ$16:$BA$65,4,FALSE))</f>
        <v/>
      </c>
      <c r="D29" s="131" t="str">
        <f>IF(A29&gt;$G$47,"",VLOOKUP(A29,入力用!$AQ$16:$BA$65,5,FALSE))</f>
        <v/>
      </c>
      <c r="E29" s="132" t="str">
        <f>IF(A29&gt;$G$47,"",VLOOKUP(A29,入力用!$AQ$16:$BA$65,6,FALSE))</f>
        <v/>
      </c>
      <c r="F29" s="131" t="str">
        <f>IF(A29&gt;$G$47,"",VLOOKUP(A29,入力用!$AQ$16:$BA$65,8,FALSE))</f>
        <v/>
      </c>
      <c r="G29" s="132" t="str">
        <f>IF(A29&gt;$G$47,"",VLOOKUP(A29,入力用!$AQ$16:$BA$65,9,FALSE))</f>
        <v/>
      </c>
      <c r="H29" s="339" t="str">
        <f>IF(A29&gt;$G$47,"",VLOOKUP(A29,入力用!$AQ$16:$BA$65,11,FALSE))</f>
        <v/>
      </c>
      <c r="O29" s="333" t="str">
        <f t="shared" ref="O29" si="24">H29</f>
        <v/>
      </c>
      <c r="P29" s="333" t="str">
        <f t="shared" ref="P29" si="25">B29</f>
        <v/>
      </c>
      <c r="Q29" s="375" t="str">
        <f t="shared" ref="Q29" si="26">C30</f>
        <v/>
      </c>
    </row>
    <row r="30" spans="1:17" ht="18.75" customHeight="1">
      <c r="A30" s="336"/>
      <c r="B30" s="338"/>
      <c r="C30" s="20" t="str">
        <f>IF(A29&gt;$G$47,"",VLOOKUP(A29,入力用!$AQ$16:$BA$65,3,FALSE))</f>
        <v/>
      </c>
      <c r="D30" s="341" t="str">
        <f>IF(A29&gt;$G$47,"",VLOOKUP(A29,入力用!$AQ$16:$BA$65,7,FALSE))</f>
        <v/>
      </c>
      <c r="E30" s="342"/>
      <c r="F30" s="341" t="str">
        <f>IF(A29&gt;$G$47,"",VLOOKUP(A29,入力用!$AQ$16:$BA$65,10,FALSE))</f>
        <v/>
      </c>
      <c r="G30" s="342"/>
      <c r="H30" s="340"/>
      <c r="I30" t="e">
        <f>VLOOKUP(A29,入力用!$AQ$16:$BA$65,8,FALSE)</f>
        <v>#N/A</v>
      </c>
      <c r="O30" s="333"/>
      <c r="P30" s="333"/>
      <c r="Q30" s="376"/>
    </row>
    <row r="31" spans="1:17" ht="15" customHeight="1">
      <c r="A31" s="335">
        <v>11</v>
      </c>
      <c r="B31" s="337" t="str">
        <f>IF(A31&gt;$G$47,"",VLOOKUP(A31,入力用!$AQ$16:$BA$65,2,FALSE))</f>
        <v/>
      </c>
      <c r="C31" s="133" t="str">
        <f>IF(A31&gt;$G$47,"",VLOOKUP(A31,入力用!$AQ$16:$BA$65,4,FALSE))</f>
        <v/>
      </c>
      <c r="D31" s="131" t="str">
        <f>IF(A31&gt;$G$47,"",VLOOKUP(A31,入力用!$AQ$16:$BA$65,5,FALSE))</f>
        <v/>
      </c>
      <c r="E31" s="132" t="str">
        <f>IF(A31&gt;$G$47,"",VLOOKUP(A31,入力用!$AQ$16:$BA$65,6,FALSE))</f>
        <v/>
      </c>
      <c r="F31" s="131" t="str">
        <f>IF(A31&gt;$G$47,"",VLOOKUP(A31,入力用!$AQ$16:$BA$65,8,FALSE))</f>
        <v/>
      </c>
      <c r="G31" s="132" t="str">
        <f>IF(A31&gt;$G$47,"",VLOOKUP(A31,入力用!$AQ$16:$BA$65,9,FALSE))</f>
        <v/>
      </c>
      <c r="H31" s="339" t="str">
        <f>IF(A31&gt;$G$47,"",VLOOKUP(A31,入力用!$AQ$16:$BA$65,11,FALSE))</f>
        <v/>
      </c>
      <c r="O31" s="333" t="str">
        <f t="shared" ref="O31" si="27">H31</f>
        <v/>
      </c>
      <c r="P31" s="333" t="str">
        <f t="shared" ref="P31" si="28">B31</f>
        <v/>
      </c>
      <c r="Q31" s="375" t="str">
        <f t="shared" ref="Q31" si="29">C32</f>
        <v/>
      </c>
    </row>
    <row r="32" spans="1:17" ht="18.75" customHeight="1">
      <c r="A32" s="336"/>
      <c r="B32" s="338"/>
      <c r="C32" s="20" t="str">
        <f>IF(A31&gt;$G$47,"",VLOOKUP(A31,入力用!$AQ$16:$BA$65,3,FALSE))</f>
        <v/>
      </c>
      <c r="D32" s="341" t="str">
        <f>IF(A31&gt;$G$47,"",VLOOKUP(A31,入力用!$AQ$16:$BA$65,7,FALSE))</f>
        <v/>
      </c>
      <c r="E32" s="342"/>
      <c r="F32" s="341" t="str">
        <f>IF(A31&gt;$G$47,"",VLOOKUP(A31,入力用!$AQ$16:$BA$65,10,FALSE))</f>
        <v/>
      </c>
      <c r="G32" s="342"/>
      <c r="H32" s="340"/>
      <c r="I32" t="e">
        <f>VLOOKUP(A31,入力用!$AQ$16:$BA$65,8,FALSE)</f>
        <v>#N/A</v>
      </c>
      <c r="O32" s="333"/>
      <c r="P32" s="333"/>
      <c r="Q32" s="376"/>
    </row>
    <row r="33" spans="1:17" ht="15" customHeight="1">
      <c r="A33" s="335">
        <v>12</v>
      </c>
      <c r="B33" s="337" t="str">
        <f>IF(A33&gt;$G$47,"",VLOOKUP(A33,入力用!$AQ$16:$BA$65,2,FALSE))</f>
        <v/>
      </c>
      <c r="C33" s="133" t="str">
        <f>IF(A33&gt;$G$47,"",VLOOKUP(A33,入力用!$AQ$16:$BA$65,4,FALSE))</f>
        <v/>
      </c>
      <c r="D33" s="131" t="str">
        <f>IF(A33&gt;$G$47,"",VLOOKUP(A33,入力用!$AQ$16:$BA$65,5,FALSE))</f>
        <v/>
      </c>
      <c r="E33" s="132" t="str">
        <f>IF(A33&gt;$G$47,"",VLOOKUP(A33,入力用!$AQ$16:$BA$65,6,FALSE))</f>
        <v/>
      </c>
      <c r="F33" s="131" t="str">
        <f>IF(A33&gt;$G$47,"",VLOOKUP(A33,入力用!$AQ$16:$BA$65,8,FALSE))</f>
        <v/>
      </c>
      <c r="G33" s="132" t="str">
        <f>IF(A33&gt;$G$47,"",VLOOKUP(A33,入力用!$AQ$16:$BA$65,9,FALSE))</f>
        <v/>
      </c>
      <c r="H33" s="339" t="str">
        <f>IF(A33&gt;$G$47,"",VLOOKUP(A33,入力用!$AQ$16:$BA$65,11,FALSE))</f>
        <v/>
      </c>
      <c r="O33" s="333" t="str">
        <f t="shared" ref="O33" si="30">H33</f>
        <v/>
      </c>
      <c r="P33" s="333" t="str">
        <f t="shared" ref="P33" si="31">B33</f>
        <v/>
      </c>
      <c r="Q33" s="375" t="str">
        <f t="shared" ref="Q33" si="32">C34</f>
        <v/>
      </c>
    </row>
    <row r="34" spans="1:17" ht="18.75" customHeight="1">
      <c r="A34" s="336"/>
      <c r="B34" s="338"/>
      <c r="C34" s="20" t="str">
        <f>IF(A33&gt;$G$47,"",VLOOKUP(A33,入力用!$AQ$16:$BA$65,3,FALSE))</f>
        <v/>
      </c>
      <c r="D34" s="341" t="str">
        <f>IF(A33&gt;$G$47,"",VLOOKUP(A33,入力用!$AQ$16:$BA$65,7,FALSE))</f>
        <v/>
      </c>
      <c r="E34" s="342"/>
      <c r="F34" s="341" t="str">
        <f>IF(A33&gt;$G$47,"",VLOOKUP(A33,入力用!$AQ$16:$BA$65,10,FALSE))</f>
        <v/>
      </c>
      <c r="G34" s="342"/>
      <c r="H34" s="340"/>
      <c r="I34" t="e">
        <f>VLOOKUP(A33,入力用!$AQ$16:$BA$65,8,FALSE)</f>
        <v>#N/A</v>
      </c>
      <c r="O34" s="333"/>
      <c r="P34" s="333"/>
      <c r="Q34" s="376"/>
    </row>
    <row r="35" spans="1:17" ht="15" customHeight="1">
      <c r="A35" s="335">
        <v>13</v>
      </c>
      <c r="B35" s="337" t="str">
        <f>IF(A35&gt;$G$47,"",VLOOKUP(A35,入力用!$AQ$16:$BA$65,2,FALSE))</f>
        <v/>
      </c>
      <c r="C35" s="133" t="str">
        <f>IF(A35&gt;$G$47,"",VLOOKUP(A35,入力用!$AQ$16:$BA$65,4,FALSE))</f>
        <v/>
      </c>
      <c r="D35" s="131" t="str">
        <f>IF(A35&gt;$G$47,"",VLOOKUP(A35,入力用!$AQ$16:$BA$65,5,FALSE))</f>
        <v/>
      </c>
      <c r="E35" s="132" t="str">
        <f>IF(A35&gt;$G$47,"",VLOOKUP(A35,入力用!$AQ$16:$BA$65,6,FALSE))</f>
        <v/>
      </c>
      <c r="F35" s="131" t="str">
        <f>IF(A35&gt;$G$47,"",VLOOKUP(A35,入力用!$AQ$16:$BA$65,8,FALSE))</f>
        <v/>
      </c>
      <c r="G35" s="132" t="str">
        <f>IF(A35&gt;$G$47,"",VLOOKUP(A35,入力用!$AQ$16:$BA$65,9,FALSE))</f>
        <v/>
      </c>
      <c r="H35" s="339" t="str">
        <f>IF(A35&gt;$G$47,"",VLOOKUP(A35,入力用!$AQ$16:$BA$65,11,FALSE))</f>
        <v/>
      </c>
      <c r="O35" s="333" t="str">
        <f t="shared" ref="O35" si="33">H35</f>
        <v/>
      </c>
      <c r="P35" s="333" t="str">
        <f t="shared" ref="P35" si="34">B35</f>
        <v/>
      </c>
      <c r="Q35" s="375" t="str">
        <f t="shared" ref="Q35" si="35">C36</f>
        <v/>
      </c>
    </row>
    <row r="36" spans="1:17" ht="18.75" customHeight="1">
      <c r="A36" s="336"/>
      <c r="B36" s="338"/>
      <c r="C36" s="20" t="str">
        <f>IF(A35&gt;$G$47,"",VLOOKUP(A35,入力用!$AQ$16:$BA$65,3,FALSE))</f>
        <v/>
      </c>
      <c r="D36" s="341" t="str">
        <f>IF(A35&gt;$G$47,"",VLOOKUP(A35,入力用!$AQ$16:$BA$65,7,FALSE))</f>
        <v/>
      </c>
      <c r="E36" s="342"/>
      <c r="F36" s="341" t="str">
        <f>IF(A35&gt;$G$47,"",VLOOKUP(A35,入力用!$AQ$16:$BA$65,10,FALSE))</f>
        <v/>
      </c>
      <c r="G36" s="342"/>
      <c r="H36" s="340"/>
      <c r="I36" t="e">
        <f>VLOOKUP(A35,入力用!$AQ$16:$BA$65,8,FALSE)</f>
        <v>#N/A</v>
      </c>
      <c r="O36" s="333"/>
      <c r="P36" s="333"/>
      <c r="Q36" s="376"/>
    </row>
    <row r="37" spans="1:17" ht="15" customHeight="1">
      <c r="A37" s="335">
        <v>14</v>
      </c>
      <c r="B37" s="337" t="str">
        <f>IF(A37&gt;$G$47,"",VLOOKUP(A37,入力用!$AQ$16:$BA$65,2,FALSE))</f>
        <v/>
      </c>
      <c r="C37" s="133" t="str">
        <f>IF(A37&gt;$G$47,"",VLOOKUP(A37,入力用!$AQ$16:$BA$65,4,FALSE))</f>
        <v/>
      </c>
      <c r="D37" s="131" t="str">
        <f>IF(A37&gt;$G$47,"",VLOOKUP(A37,入力用!$AQ$16:$BA$65,5,FALSE))</f>
        <v/>
      </c>
      <c r="E37" s="132" t="str">
        <f>IF(A37&gt;$G$47,"",VLOOKUP(A37,入力用!$AQ$16:$BA$65,6,FALSE))</f>
        <v/>
      </c>
      <c r="F37" s="131" t="str">
        <f>IF(A37&gt;$G$47,"",VLOOKUP(A37,入力用!$AQ$16:$BA$65,8,FALSE))</f>
        <v/>
      </c>
      <c r="G37" s="132" t="str">
        <f>IF(A37&gt;$G$47,"",VLOOKUP(A37,入力用!$AQ$16:$BA$65,9,FALSE))</f>
        <v/>
      </c>
      <c r="H37" s="339" t="str">
        <f>IF(A37&gt;$G$47,"",VLOOKUP(A37,入力用!$AQ$16:$BA$65,11,FALSE))</f>
        <v/>
      </c>
      <c r="O37" s="333" t="str">
        <f t="shared" ref="O37" si="36">H37</f>
        <v/>
      </c>
      <c r="P37" s="333" t="str">
        <f t="shared" ref="P37" si="37">B37</f>
        <v/>
      </c>
      <c r="Q37" s="375" t="str">
        <f t="shared" ref="Q37" si="38">C38</f>
        <v/>
      </c>
    </row>
    <row r="38" spans="1:17" ht="18.75" customHeight="1">
      <c r="A38" s="336"/>
      <c r="B38" s="338"/>
      <c r="C38" s="20" t="str">
        <f>IF(A37&gt;$G$47,"",VLOOKUP(A37,入力用!$AQ$16:$BA$65,3,FALSE))</f>
        <v/>
      </c>
      <c r="D38" s="341" t="str">
        <f>IF(A37&gt;$G$47,"",VLOOKUP(A37,入力用!$AQ$16:$BA$65,7,FALSE))</f>
        <v/>
      </c>
      <c r="E38" s="342"/>
      <c r="F38" s="341" t="str">
        <f>IF(A37&gt;$G$47,"",VLOOKUP(A37,入力用!$AQ$16:$BA$65,10,FALSE))</f>
        <v/>
      </c>
      <c r="G38" s="342"/>
      <c r="H38" s="340"/>
      <c r="I38" t="e">
        <f>VLOOKUP(A37,入力用!$AQ$16:$BA$65,8,FALSE)</f>
        <v>#N/A</v>
      </c>
      <c r="O38" s="333"/>
      <c r="P38" s="333"/>
      <c r="Q38" s="376"/>
    </row>
    <row r="39" spans="1:17" ht="15" customHeight="1">
      <c r="A39" s="335">
        <v>15</v>
      </c>
      <c r="B39" s="337" t="str">
        <f>IF(A39&gt;$G$47,"",VLOOKUP(A39,入力用!$AQ$16:$BA$65,2,FALSE))</f>
        <v/>
      </c>
      <c r="C39" s="133" t="str">
        <f>IF(A39&gt;$G$47,"",VLOOKUP(A39,入力用!$AQ$16:$BA$65,4,FALSE))</f>
        <v/>
      </c>
      <c r="D39" s="131" t="str">
        <f>IF(A39&gt;$G$47,"",VLOOKUP(A39,入力用!$AQ$16:$BA$65,5,FALSE))</f>
        <v/>
      </c>
      <c r="E39" s="132" t="str">
        <f>IF(A39&gt;$G$47,"",VLOOKUP(A39,入力用!$AQ$16:$BA$65,6,FALSE))</f>
        <v/>
      </c>
      <c r="F39" s="131" t="str">
        <f>IF(A39&gt;$G$47,"",VLOOKUP(A39,入力用!$AQ$16:$BA$65,8,FALSE))</f>
        <v/>
      </c>
      <c r="G39" s="132" t="str">
        <f>IF(A39&gt;$G$47,"",VLOOKUP(A39,入力用!$AQ$16:$BA$65,9,FALSE))</f>
        <v/>
      </c>
      <c r="H39" s="339" t="str">
        <f>IF(A39&gt;$G$47,"",VLOOKUP(A39,入力用!$AQ$16:$BA$65,11,FALSE))</f>
        <v/>
      </c>
      <c r="O39" s="333" t="str">
        <f t="shared" ref="O39" si="39">H39</f>
        <v/>
      </c>
      <c r="P39" s="333" t="str">
        <f t="shared" ref="P39" si="40">B39</f>
        <v/>
      </c>
      <c r="Q39" s="375" t="str">
        <f t="shared" ref="Q39" si="41">C40</f>
        <v/>
      </c>
    </row>
    <row r="40" spans="1:17" ht="18.75" customHeight="1">
      <c r="A40" s="336"/>
      <c r="B40" s="338"/>
      <c r="C40" s="20" t="str">
        <f>IF(A39&gt;$G$47,"",VLOOKUP(A39,入力用!$AQ$16:$BA$65,3,FALSE))</f>
        <v/>
      </c>
      <c r="D40" s="341" t="str">
        <f>IF(A39&gt;$G$47,"",VLOOKUP(A39,入力用!$AQ$16:$BA$65,7,FALSE))</f>
        <v/>
      </c>
      <c r="E40" s="342"/>
      <c r="F40" s="341" t="str">
        <f>IF(A39&gt;$G$47,"",VLOOKUP(A39,入力用!$AQ$16:$BA$65,10,FALSE))</f>
        <v/>
      </c>
      <c r="G40" s="342"/>
      <c r="H40" s="340"/>
      <c r="I40" t="e">
        <f>VLOOKUP(A39,入力用!$AQ$16:$BA$65,8,FALSE)</f>
        <v>#N/A</v>
      </c>
      <c r="O40" s="333"/>
      <c r="P40" s="333"/>
      <c r="Q40" s="376"/>
    </row>
    <row r="41" spans="1:17" ht="15" customHeight="1">
      <c r="A41" s="335">
        <v>16</v>
      </c>
      <c r="B41" s="337" t="str">
        <f>IF(A41&gt;$G$47,"",VLOOKUP(A41,入力用!$AQ$16:$BA$65,2,FALSE))</f>
        <v/>
      </c>
      <c r="C41" s="133" t="str">
        <f>IF(A41&gt;$G$47,"",VLOOKUP(A41,入力用!$AQ$16:$BA$65,4,FALSE))</f>
        <v/>
      </c>
      <c r="D41" s="131" t="str">
        <f>IF(A41&gt;$G$47,"",VLOOKUP(A41,入力用!$AQ$16:$BA$65,5,FALSE))</f>
        <v/>
      </c>
      <c r="E41" s="132" t="str">
        <f>IF(A41&gt;$G$47,"",VLOOKUP(A41,入力用!$AQ$16:$BA$65,6,FALSE))</f>
        <v/>
      </c>
      <c r="F41" s="131" t="str">
        <f>IF(A41&gt;$G$47,"",VLOOKUP(A41,入力用!$AQ$16:$BA$65,8,FALSE))</f>
        <v/>
      </c>
      <c r="G41" s="132" t="str">
        <f>IF(A41&gt;$G$47,"",VLOOKUP(A41,入力用!$AQ$16:$BA$65,9,FALSE))</f>
        <v/>
      </c>
      <c r="H41" s="339" t="str">
        <f>IF(A41&gt;$G$47,"",VLOOKUP(A41,入力用!$AQ$16:$BA$65,11,FALSE))</f>
        <v/>
      </c>
      <c r="O41" s="333" t="str">
        <f t="shared" ref="O41" si="42">H41</f>
        <v/>
      </c>
      <c r="P41" s="333" t="str">
        <f t="shared" ref="P41" si="43">B41</f>
        <v/>
      </c>
      <c r="Q41" s="375" t="str">
        <f t="shared" ref="Q41" si="44">C42</f>
        <v/>
      </c>
    </row>
    <row r="42" spans="1:17" ht="18.75" customHeight="1">
      <c r="A42" s="336"/>
      <c r="B42" s="338"/>
      <c r="C42" s="20" t="str">
        <f>IF(A41&gt;$G$47,"",VLOOKUP(A41,入力用!$AQ$16:$BA$65,3,FALSE))</f>
        <v/>
      </c>
      <c r="D42" s="341" t="str">
        <f>IF(A41&gt;$G$47,"",VLOOKUP(A41,入力用!$AQ$16:$BA$65,7,FALSE))</f>
        <v/>
      </c>
      <c r="E42" s="342"/>
      <c r="F42" s="341" t="str">
        <f>IF(A41&gt;$G$47,"",VLOOKUP(A41,入力用!$AQ$16:$BA$65,10,FALSE))</f>
        <v/>
      </c>
      <c r="G42" s="342"/>
      <c r="H42" s="340"/>
      <c r="I42" t="e">
        <f>VLOOKUP(A41,入力用!$AQ$16:$BA$65,8,FALSE)</f>
        <v>#N/A</v>
      </c>
      <c r="O42" s="333"/>
      <c r="P42" s="333"/>
      <c r="Q42" s="376"/>
    </row>
    <row r="43" spans="1:17" ht="15" customHeight="1">
      <c r="A43" s="335">
        <v>17</v>
      </c>
      <c r="B43" s="337" t="str">
        <f>IF(A43&gt;$G$47,"",VLOOKUP(A43,入力用!$AQ$16:$BA$65,2,FALSE))</f>
        <v/>
      </c>
      <c r="C43" s="133" t="str">
        <f>IF(A43&gt;$G$47,"",VLOOKUP(A43,入力用!$AQ$16:$BA$65,4,FALSE))</f>
        <v/>
      </c>
      <c r="D43" s="131" t="str">
        <f>IF(A43&gt;$G$47,"",VLOOKUP(A43,入力用!$AQ$16:$BA$65,5,FALSE))</f>
        <v/>
      </c>
      <c r="E43" s="132" t="str">
        <f>IF(A43&gt;$G$47,"",VLOOKUP(A43,入力用!$AQ$16:$BA$65,6,FALSE))</f>
        <v/>
      </c>
      <c r="F43" s="131" t="str">
        <f>IF(A43&gt;$G$47,"",VLOOKUP(A43,入力用!$AQ$16:$BA$65,8,FALSE))</f>
        <v/>
      </c>
      <c r="G43" s="132" t="str">
        <f>IF(A43&gt;$G$47,"",VLOOKUP(A43,入力用!$AQ$16:$BA$65,9,FALSE))</f>
        <v/>
      </c>
      <c r="H43" s="339" t="str">
        <f>IF(A43&gt;$G$47,"",VLOOKUP(A43,入力用!$AQ$16:$BA$65,11,FALSE))</f>
        <v/>
      </c>
      <c r="O43" s="333" t="str">
        <f t="shared" ref="O43" si="45">H43</f>
        <v/>
      </c>
      <c r="P43" s="333" t="str">
        <f t="shared" ref="P43" si="46">B43</f>
        <v/>
      </c>
      <c r="Q43" s="375" t="str">
        <f t="shared" ref="Q43" si="47">C44</f>
        <v/>
      </c>
    </row>
    <row r="44" spans="1:17" ht="18.75" customHeight="1">
      <c r="A44" s="336"/>
      <c r="B44" s="338"/>
      <c r="C44" s="20" t="str">
        <f>IF(A43&gt;$G$47,"",VLOOKUP(A43,入力用!$AQ$16:$BA$65,3,FALSE))</f>
        <v/>
      </c>
      <c r="D44" s="341" t="str">
        <f>IF(A43&gt;$G$47,"",VLOOKUP(A43,入力用!$AQ$16:$BA$65,7,FALSE))</f>
        <v/>
      </c>
      <c r="E44" s="342"/>
      <c r="F44" s="341" t="str">
        <f>IF(A43&gt;$G$47,"",VLOOKUP(A43,入力用!$AQ$16:$BA$65,10,FALSE))</f>
        <v/>
      </c>
      <c r="G44" s="342"/>
      <c r="H44" s="340"/>
      <c r="I44" t="e">
        <f>VLOOKUP(A43,入力用!$AQ$16:$BA$65,8,FALSE)</f>
        <v>#N/A</v>
      </c>
      <c r="O44" s="333"/>
      <c r="P44" s="333"/>
      <c r="Q44" s="376"/>
    </row>
    <row r="45" spans="1:17" ht="15" customHeight="1">
      <c r="A45" s="335">
        <v>18</v>
      </c>
      <c r="B45" s="337" t="str">
        <f>IF(A45&gt;$G$47,"",VLOOKUP(A45,入力用!$AQ$16:$BA$65,2,FALSE))</f>
        <v/>
      </c>
      <c r="C45" s="133" t="str">
        <f>IF(A45&gt;$G$47,"",VLOOKUP(A45,入力用!$AQ$16:$BA$65,4,FALSE))</f>
        <v/>
      </c>
      <c r="D45" s="131" t="str">
        <f>IF(A45&gt;$G$47,"",VLOOKUP(A45,入力用!$AQ$16:$BA$65,5,FALSE))</f>
        <v/>
      </c>
      <c r="E45" s="132" t="str">
        <f>IF(A45&gt;$G$47,"",VLOOKUP(A45,入力用!$AQ$16:$BA$65,6,FALSE))</f>
        <v/>
      </c>
      <c r="F45" s="131" t="str">
        <f>IF(A45&gt;$G$47,"",VLOOKUP(A45,入力用!$AQ$16:$BA$65,8,FALSE))</f>
        <v/>
      </c>
      <c r="G45" s="132" t="str">
        <f>IF(A45&gt;$G$47,"",VLOOKUP(A45,入力用!$AQ$16:$BA$65,9,FALSE))</f>
        <v/>
      </c>
      <c r="H45" s="339" t="str">
        <f>IF(A45&gt;$G$47,"",VLOOKUP(A45,入力用!$AQ$16:$BA$65,11,FALSE))</f>
        <v/>
      </c>
      <c r="O45" s="333" t="str">
        <f t="shared" ref="O45" si="48">H45</f>
        <v/>
      </c>
      <c r="P45" s="333" t="str">
        <f t="shared" ref="P45" si="49">B45</f>
        <v/>
      </c>
      <c r="Q45" s="375" t="str">
        <f t="shared" ref="Q45" si="50">C46</f>
        <v/>
      </c>
    </row>
    <row r="46" spans="1:17" ht="18.75" customHeight="1">
      <c r="A46" s="336"/>
      <c r="B46" s="338"/>
      <c r="C46" s="20" t="str">
        <f>IF(A45&gt;$G$47,"",VLOOKUP(A45,入力用!$AQ$16:$BA$65,3,FALSE))</f>
        <v/>
      </c>
      <c r="D46" s="341" t="str">
        <f>IF(A45&gt;$G$47,"",VLOOKUP(A45,入力用!$AQ$16:$BA$65,7,FALSE))</f>
        <v/>
      </c>
      <c r="E46" s="342"/>
      <c r="F46" s="341" t="str">
        <f>IF(A45&gt;$G$47,"",VLOOKUP(A45,入力用!$AQ$16:$BA$65,10,FALSE))</f>
        <v/>
      </c>
      <c r="G46" s="342"/>
      <c r="H46" s="340"/>
      <c r="I46" t="e">
        <f>VLOOKUP(A45,入力用!$AQ$16:$BA$65,8,FALSE)</f>
        <v>#N/A</v>
      </c>
      <c r="O46" s="333"/>
      <c r="P46" s="333"/>
      <c r="Q46" s="376"/>
    </row>
    <row r="47" spans="1:17" ht="22.5" customHeight="1" thickBot="1">
      <c r="A47" s="13"/>
      <c r="B47" s="13"/>
      <c r="C47" s="13"/>
      <c r="D47" s="334"/>
      <c r="E47" s="334"/>
      <c r="F47" s="90" t="s">
        <v>519</v>
      </c>
      <c r="G47" s="91">
        <f>入力用!AN65</f>
        <v>0</v>
      </c>
      <c r="H47" s="92" t="s">
        <v>520</v>
      </c>
    </row>
    <row r="48" spans="1:17" ht="18.75" customHeight="1">
      <c r="A48" s="12" t="s">
        <v>0</v>
      </c>
      <c r="B48" s="358" t="str">
        <f>基本データ!D2</f>
        <v>第68回　岩手県中学校総合体育大会　陸上競技</v>
      </c>
      <c r="C48" s="358"/>
      <c r="D48" s="358"/>
      <c r="E48" s="358"/>
      <c r="F48" s="358"/>
      <c r="G48" s="13"/>
      <c r="H48" s="13"/>
    </row>
    <row r="49" spans="1:17" ht="24.75" customHeight="1">
      <c r="A49" s="359" t="s">
        <v>199</v>
      </c>
      <c r="B49" s="359"/>
      <c r="C49" s="359"/>
      <c r="D49" s="359"/>
      <c r="E49" s="359"/>
      <c r="F49" s="359"/>
      <c r="G49" s="359"/>
      <c r="H49" s="359"/>
    </row>
    <row r="50" spans="1:17" s="118" customFormat="1" ht="18.75" customHeight="1">
      <c r="A50" s="360" t="s">
        <v>543</v>
      </c>
      <c r="B50" s="360"/>
      <c r="C50" s="360"/>
      <c r="D50" s="116"/>
      <c r="E50" s="117" t="s">
        <v>1</v>
      </c>
      <c r="F50" s="361" t="str">
        <f>CONCATENATE(基本データ!D4,基本データ!F4,基本データ!H4,基本データ!I4,基本データ!K4,基本データ!L4,基本データ!N4)</f>
        <v>令和3年月日</v>
      </c>
      <c r="G50" s="361"/>
      <c r="H50" s="361"/>
    </row>
    <row r="51" spans="1:17" ht="26.25" customHeight="1">
      <c r="A51" s="29" t="s">
        <v>192</v>
      </c>
      <c r="B51" s="362" t="str">
        <f>IF(基本データ!D6="","",基本データ!D6)</f>
        <v/>
      </c>
      <c r="C51" s="362"/>
      <c r="D51" s="362"/>
      <c r="E51" s="362"/>
      <c r="F51" s="30" t="s">
        <v>212</v>
      </c>
      <c r="G51" s="362" t="str">
        <f>IF(基本データ!C18="","",基本データ!C18)</f>
        <v>ｺｰﾄﾞが出ます</v>
      </c>
      <c r="H51" s="362"/>
    </row>
    <row r="52" spans="1:17" ht="15" customHeight="1">
      <c r="A52" s="335" t="s">
        <v>1026</v>
      </c>
      <c r="B52" s="347" t="str">
        <f>IF(AND(基本データ!D8="",基本データ!H8=""),CONCATENATE(基本データ!$C$8,"   ",基本データ!G8,"    "),CONCATENATE(基本データ!$C$8,基本データ!$D$8,基本データ!$G$8,基本データ!$H$8))</f>
        <v xml:space="preserve">〒   -    </v>
      </c>
      <c r="C52" s="348"/>
      <c r="D52" s="348"/>
      <c r="E52" s="349"/>
      <c r="F52" s="335" t="s">
        <v>3</v>
      </c>
      <c r="G52" s="350" t="str">
        <f>CONCATENATE(基本データ!$D$12,"-",基本データ!$H$12,"-",基本データ!$K$12)</f>
        <v>--</v>
      </c>
      <c r="H52" s="351"/>
    </row>
    <row r="53" spans="1:17" ht="26.25" customHeight="1">
      <c r="A53" s="336"/>
      <c r="B53" s="354" t="str">
        <f>IF(基本データ!D10="","",基本データ!D10)</f>
        <v/>
      </c>
      <c r="C53" s="355"/>
      <c r="D53" s="355"/>
      <c r="E53" s="356"/>
      <c r="F53" s="336"/>
      <c r="G53" s="352"/>
      <c r="H53" s="353"/>
    </row>
    <row r="54" spans="1:17" ht="26.25" customHeight="1">
      <c r="A54" s="16" t="s">
        <v>4</v>
      </c>
      <c r="B54" s="357" t="str">
        <f>IF(基本データ!D14="","",基本データ!D14)</f>
        <v/>
      </c>
      <c r="C54" s="357"/>
      <c r="D54" s="15" t="s">
        <v>5</v>
      </c>
      <c r="E54" s="357" t="str">
        <f>IF(基本データ!D16="","",基本データ!D16)</f>
        <v/>
      </c>
      <c r="F54" s="357"/>
      <c r="G54" s="357"/>
      <c r="H54" s="357"/>
    </row>
    <row r="55" spans="1:17" ht="9" customHeight="1">
      <c r="A55" s="14"/>
      <c r="B55" s="14"/>
      <c r="C55" s="14"/>
      <c r="D55" s="14"/>
      <c r="E55" s="14"/>
      <c r="F55" s="14"/>
      <c r="G55" s="14"/>
      <c r="H55" s="14"/>
    </row>
    <row r="56" spans="1:17" ht="13.5" customHeight="1">
      <c r="A56" s="339" t="s">
        <v>6</v>
      </c>
      <c r="B56" s="343" t="s">
        <v>197</v>
      </c>
      <c r="C56" s="17" t="s">
        <v>7</v>
      </c>
      <c r="D56" s="344" t="s">
        <v>876</v>
      </c>
      <c r="E56" s="345"/>
      <c r="F56" s="345"/>
      <c r="G56" s="345"/>
      <c r="H56" s="346"/>
    </row>
    <row r="57" spans="1:17" ht="21">
      <c r="A57" s="340"/>
      <c r="B57" s="343"/>
      <c r="C57" s="18" t="s">
        <v>198</v>
      </c>
      <c r="D57" s="344" t="s">
        <v>8</v>
      </c>
      <c r="E57" s="346"/>
      <c r="F57" s="344" t="s">
        <v>9</v>
      </c>
      <c r="G57" s="346"/>
      <c r="H57" s="180" t="s">
        <v>10</v>
      </c>
    </row>
    <row r="58" spans="1:17" ht="15" customHeight="1">
      <c r="A58" s="335">
        <v>19</v>
      </c>
      <c r="B58" s="337" t="str">
        <f>IF(A58&gt;$G$47,"",VLOOKUP(A58,入力用!$AQ$16:$BA$65,2,FALSE))</f>
        <v/>
      </c>
      <c r="C58" s="133" t="str">
        <f>IF(A58&gt;$G$47,"",VLOOKUP(A58,入力用!$AQ$16:$BA$65,4,FALSE))</f>
        <v/>
      </c>
      <c r="D58" s="131" t="str">
        <f>IF(A58&gt;$G$47,"",VLOOKUP(A58,入力用!$AQ$16:$BA$65,5,FALSE))</f>
        <v/>
      </c>
      <c r="E58" s="132" t="str">
        <f>IF(A58&gt;$G$47,"",VLOOKUP(A58,入力用!$AQ$16:$BA$65,6,FALSE))</f>
        <v/>
      </c>
      <c r="F58" s="131" t="str">
        <f>IF(A58&gt;$G$47,"",VLOOKUP(A58,入力用!$AQ$16:$BA$65,8,FALSE))</f>
        <v/>
      </c>
      <c r="G58" s="132" t="str">
        <f>IF(A58&gt;$G$47,"",VLOOKUP(A58,入力用!$AQ$16:$BA$65,9,FALSE))</f>
        <v/>
      </c>
      <c r="H58" s="339" t="str">
        <f>IF(A58&gt;$G$47,"",VLOOKUP(A58,入力用!$AQ$16:$BA$65,11,FALSE))</f>
        <v/>
      </c>
      <c r="O58" s="333" t="str">
        <f>H58</f>
        <v/>
      </c>
      <c r="P58" s="333" t="str">
        <f>B58</f>
        <v/>
      </c>
      <c r="Q58" s="375" t="str">
        <f>C59</f>
        <v/>
      </c>
    </row>
    <row r="59" spans="1:17" ht="18.75" customHeight="1">
      <c r="A59" s="336"/>
      <c r="B59" s="338"/>
      <c r="C59" s="20" t="str">
        <f>IF(A58&gt;$G$47,"",VLOOKUP(A58,入力用!$AQ$16:$BA$65,3,FALSE))</f>
        <v/>
      </c>
      <c r="D59" s="341" t="str">
        <f>IF(A58&gt;$G$47,"",VLOOKUP(A58,入力用!$AQ$16:$BA$65,7,FALSE))</f>
        <v/>
      </c>
      <c r="E59" s="342"/>
      <c r="F59" s="341" t="str">
        <f>IF(A58&gt;$G$47,"",VLOOKUP(A58,入力用!$AQ$16:$BA$65,10,FALSE))</f>
        <v/>
      </c>
      <c r="G59" s="342"/>
      <c r="H59" s="340"/>
      <c r="I59" t="e">
        <f>VLOOKUP(A58,入力用!$AQ$16:$BA$65,8,FALSE)</f>
        <v>#N/A</v>
      </c>
      <c r="O59" s="333"/>
      <c r="P59" s="333"/>
      <c r="Q59" s="376"/>
    </row>
    <row r="60" spans="1:17" ht="15" customHeight="1">
      <c r="A60" s="335">
        <v>20</v>
      </c>
      <c r="B60" s="337" t="str">
        <f>IF(A60&gt;$G$47,"",VLOOKUP(A60,入力用!$AQ$16:$BA$65,2,FALSE))</f>
        <v/>
      </c>
      <c r="C60" s="133" t="str">
        <f>IF(A60&gt;$G$47,"",VLOOKUP(A60,入力用!$AQ$16:$BA$65,4,FALSE))</f>
        <v/>
      </c>
      <c r="D60" s="131" t="str">
        <f>IF(A60&gt;$G$47,"",VLOOKUP(A60,入力用!$AQ$16:$BA$65,5,FALSE))</f>
        <v/>
      </c>
      <c r="E60" s="132" t="str">
        <f>IF(A60&gt;$G$47,"",VLOOKUP(A60,入力用!$AQ$16:$BA$65,6,FALSE))</f>
        <v/>
      </c>
      <c r="F60" s="131" t="str">
        <f>IF(A60&gt;$G$47,"",VLOOKUP(A60,入力用!$AQ$16:$BA$65,8,FALSE))</f>
        <v/>
      </c>
      <c r="G60" s="132" t="str">
        <f>IF(A60&gt;$G$47,"",VLOOKUP(A60,入力用!$AQ$16:$BA$65,9,FALSE))</f>
        <v/>
      </c>
      <c r="H60" s="339" t="str">
        <f>IF(A60&gt;$G$47,"",VLOOKUP(A60,入力用!$AQ$16:$BA$65,11,FALSE))</f>
        <v/>
      </c>
      <c r="O60" s="333" t="str">
        <f t="shared" ref="O60" si="51">H60</f>
        <v/>
      </c>
      <c r="P60" s="333" t="str">
        <f t="shared" ref="P60" si="52">B60</f>
        <v/>
      </c>
      <c r="Q60" s="375" t="str">
        <f t="shared" ref="Q60" si="53">C61</f>
        <v/>
      </c>
    </row>
    <row r="61" spans="1:17" ht="18.75" customHeight="1">
      <c r="A61" s="336"/>
      <c r="B61" s="338"/>
      <c r="C61" s="20" t="str">
        <f>IF(A60&gt;$G$47,"",VLOOKUP(A60,入力用!$AQ$16:$BA$65,3,FALSE))</f>
        <v/>
      </c>
      <c r="D61" s="341" t="str">
        <f>IF(A60&gt;$G$47,"",VLOOKUP(A60,入力用!$AQ$16:$BA$65,7,FALSE))</f>
        <v/>
      </c>
      <c r="E61" s="342"/>
      <c r="F61" s="341" t="str">
        <f>IF(A60&gt;$G$47,"",VLOOKUP(A60,入力用!$AQ$16:$BA$65,10,FALSE))</f>
        <v/>
      </c>
      <c r="G61" s="342"/>
      <c r="H61" s="340"/>
      <c r="I61" t="e">
        <f>VLOOKUP(A60,入力用!$AQ$16:$BA$65,8,FALSE)</f>
        <v>#N/A</v>
      </c>
      <c r="O61" s="333"/>
      <c r="P61" s="333"/>
      <c r="Q61" s="376"/>
    </row>
    <row r="62" spans="1:17" ht="15" customHeight="1">
      <c r="A62" s="335">
        <v>21</v>
      </c>
      <c r="B62" s="337" t="str">
        <f>IF(A62&gt;$G$47,"",VLOOKUP(A62,入力用!$AQ$16:$BA$65,2,FALSE))</f>
        <v/>
      </c>
      <c r="C62" s="133" t="str">
        <f>IF(A62&gt;$G$47,"",VLOOKUP(A62,入力用!$AQ$16:$BA$65,4,FALSE))</f>
        <v/>
      </c>
      <c r="D62" s="131" t="str">
        <f>IF(A62&gt;$G$47,"",VLOOKUP(A62,入力用!$AQ$16:$BA$65,5,FALSE))</f>
        <v/>
      </c>
      <c r="E62" s="132" t="str">
        <f>IF(A62&gt;$G$47,"",VLOOKUP(A62,入力用!$AQ$16:$BA$65,6,FALSE))</f>
        <v/>
      </c>
      <c r="F62" s="131" t="str">
        <f>IF(A62&gt;$G$47,"",VLOOKUP(A62,入力用!$AQ$16:$BA$65,8,FALSE))</f>
        <v/>
      </c>
      <c r="G62" s="132" t="str">
        <f>IF(A62&gt;$G$47,"",VLOOKUP(A62,入力用!$AQ$16:$BA$65,9,FALSE))</f>
        <v/>
      </c>
      <c r="H62" s="339" t="str">
        <f>IF(A62&gt;$G$47,"",VLOOKUP(A62,入力用!$AQ$16:$BA$65,11,FALSE))</f>
        <v/>
      </c>
      <c r="O62" s="333" t="str">
        <f t="shared" ref="O62" si="54">H62</f>
        <v/>
      </c>
      <c r="P62" s="333" t="str">
        <f t="shared" ref="P62" si="55">B62</f>
        <v/>
      </c>
      <c r="Q62" s="375" t="str">
        <f t="shared" ref="Q62" si="56">C63</f>
        <v/>
      </c>
    </row>
    <row r="63" spans="1:17" ht="18.75" customHeight="1">
      <c r="A63" s="336"/>
      <c r="B63" s="338"/>
      <c r="C63" s="20" t="str">
        <f>IF(A62&gt;$G$47,"",VLOOKUP(A62,入力用!$AQ$16:$BA$65,3,FALSE))</f>
        <v/>
      </c>
      <c r="D63" s="341" t="str">
        <f>IF(A62&gt;$G$47,"",VLOOKUP(A62,入力用!$AQ$16:$BA$65,7,FALSE))</f>
        <v/>
      </c>
      <c r="E63" s="342"/>
      <c r="F63" s="341" t="str">
        <f>IF(A62&gt;$G$47,"",VLOOKUP(A62,入力用!$AQ$16:$BA$65,10,FALSE))</f>
        <v/>
      </c>
      <c r="G63" s="342"/>
      <c r="H63" s="340"/>
      <c r="I63" t="e">
        <f>VLOOKUP(A62,入力用!$AQ$16:$BA$65,8,FALSE)</f>
        <v>#N/A</v>
      </c>
      <c r="O63" s="333"/>
      <c r="P63" s="333"/>
      <c r="Q63" s="376"/>
    </row>
    <row r="64" spans="1:17" ht="15" customHeight="1">
      <c r="A64" s="335">
        <v>22</v>
      </c>
      <c r="B64" s="337" t="str">
        <f>IF(A64&gt;$G$47,"",VLOOKUP(A64,入力用!$AQ$16:$BA$65,2,FALSE))</f>
        <v/>
      </c>
      <c r="C64" s="133" t="str">
        <f>IF(A64&gt;$G$47,"",VLOOKUP(A64,入力用!$AQ$16:$BA$65,4,FALSE))</f>
        <v/>
      </c>
      <c r="D64" s="131" t="str">
        <f>IF(A64&gt;$G$47,"",VLOOKUP(A64,入力用!$AQ$16:$BA$65,5,FALSE))</f>
        <v/>
      </c>
      <c r="E64" s="132" t="str">
        <f>IF(A64&gt;$G$47,"",VLOOKUP(A64,入力用!$AQ$16:$BA$65,6,FALSE))</f>
        <v/>
      </c>
      <c r="F64" s="131" t="str">
        <f>IF(A64&gt;$G$47,"",VLOOKUP(A64,入力用!$AQ$16:$BA$65,8,FALSE))</f>
        <v/>
      </c>
      <c r="G64" s="132" t="str">
        <f>IF(A64&gt;$G$47,"",VLOOKUP(A64,入力用!$AQ$16:$BA$65,9,FALSE))</f>
        <v/>
      </c>
      <c r="H64" s="339" t="str">
        <f>IF(A64&gt;$G$47,"",VLOOKUP(A64,入力用!$AQ$16:$BA$65,11,FALSE))</f>
        <v/>
      </c>
      <c r="O64" s="333" t="str">
        <f t="shared" ref="O64" si="57">H64</f>
        <v/>
      </c>
      <c r="P64" s="333" t="str">
        <f t="shared" ref="P64" si="58">B64</f>
        <v/>
      </c>
      <c r="Q64" s="375" t="str">
        <f t="shared" ref="Q64" si="59">C65</f>
        <v/>
      </c>
    </row>
    <row r="65" spans="1:17" ht="18.75" customHeight="1">
      <c r="A65" s="336"/>
      <c r="B65" s="338"/>
      <c r="C65" s="20" t="str">
        <f>IF(A64&gt;$G$47,"",VLOOKUP(A64,入力用!$AQ$16:$BA$65,3,FALSE))</f>
        <v/>
      </c>
      <c r="D65" s="341" t="str">
        <f>IF(A64&gt;$G$47,"",VLOOKUP(A64,入力用!$AQ$16:$BA$65,7,FALSE))</f>
        <v/>
      </c>
      <c r="E65" s="342"/>
      <c r="F65" s="341" t="str">
        <f>IF(A64&gt;$G$47,"",VLOOKUP(A64,入力用!$AQ$16:$BA$65,10,FALSE))</f>
        <v/>
      </c>
      <c r="G65" s="342"/>
      <c r="H65" s="340"/>
      <c r="I65" t="e">
        <f>VLOOKUP(A64,入力用!$AQ$16:$BA$65,8,FALSE)</f>
        <v>#N/A</v>
      </c>
      <c r="O65" s="333"/>
      <c r="P65" s="333"/>
      <c r="Q65" s="376"/>
    </row>
    <row r="66" spans="1:17" ht="15" customHeight="1">
      <c r="A66" s="335">
        <v>23</v>
      </c>
      <c r="B66" s="337" t="str">
        <f>IF(A66&gt;$G$47,"",VLOOKUP(A66,入力用!$AQ$16:$BA$65,2,FALSE))</f>
        <v/>
      </c>
      <c r="C66" s="133" t="str">
        <f>IF(A66&gt;$G$47,"",VLOOKUP(A66,入力用!$AQ$16:$BA$65,4,FALSE))</f>
        <v/>
      </c>
      <c r="D66" s="131" t="str">
        <f>IF(A66&gt;$G$47,"",VLOOKUP(A66,入力用!$AQ$16:$BA$65,5,FALSE))</f>
        <v/>
      </c>
      <c r="E66" s="132" t="str">
        <f>IF(A66&gt;$G$47,"",VLOOKUP(A66,入力用!$AQ$16:$BA$65,6,FALSE))</f>
        <v/>
      </c>
      <c r="F66" s="131" t="str">
        <f>IF(A66&gt;$G$47,"",VLOOKUP(A66,入力用!$AQ$16:$BA$65,8,FALSE))</f>
        <v/>
      </c>
      <c r="G66" s="132" t="str">
        <f>IF(A66&gt;$G$47,"",VLOOKUP(A66,入力用!$AQ$16:$BA$65,9,FALSE))</f>
        <v/>
      </c>
      <c r="H66" s="339" t="str">
        <f>IF(A66&gt;$G$47,"",VLOOKUP(A66,入力用!$AQ$16:$BA$65,11,FALSE))</f>
        <v/>
      </c>
      <c r="O66" s="333" t="str">
        <f t="shared" ref="O66" si="60">H66</f>
        <v/>
      </c>
      <c r="P66" s="333" t="str">
        <f t="shared" ref="P66" si="61">B66</f>
        <v/>
      </c>
      <c r="Q66" s="375" t="str">
        <f t="shared" ref="Q66" si="62">C67</f>
        <v/>
      </c>
    </row>
    <row r="67" spans="1:17" ht="18.75" customHeight="1">
      <c r="A67" s="336"/>
      <c r="B67" s="338"/>
      <c r="C67" s="20" t="str">
        <f>IF(A66&gt;$G$47,"",VLOOKUP(A66,入力用!$AQ$16:$BA$65,3,FALSE))</f>
        <v/>
      </c>
      <c r="D67" s="341" t="str">
        <f>IF(A66&gt;$G$47,"",VLOOKUP(A66,入力用!$AQ$16:$BA$65,7,FALSE))</f>
        <v/>
      </c>
      <c r="E67" s="342"/>
      <c r="F67" s="341" t="str">
        <f>IF(A66&gt;$G$47,"",VLOOKUP(A66,入力用!$AQ$16:$BA$65,10,FALSE))</f>
        <v/>
      </c>
      <c r="G67" s="342"/>
      <c r="H67" s="340"/>
      <c r="I67" t="e">
        <f>VLOOKUP(A66,入力用!$AQ$16:$BA$65,8,FALSE)</f>
        <v>#N/A</v>
      </c>
      <c r="O67" s="333"/>
      <c r="P67" s="333"/>
      <c r="Q67" s="376"/>
    </row>
    <row r="68" spans="1:17" ht="15" customHeight="1">
      <c r="A68" s="335">
        <v>24</v>
      </c>
      <c r="B68" s="337" t="str">
        <f>IF(A68&gt;$G$47,"",VLOOKUP(A68,入力用!$AQ$16:$BA$65,2,FALSE))</f>
        <v/>
      </c>
      <c r="C68" s="133" t="str">
        <f>IF(A68&gt;$G$47,"",VLOOKUP(A68,入力用!$AQ$16:$BA$65,4,FALSE))</f>
        <v/>
      </c>
      <c r="D68" s="131" t="str">
        <f>IF(A68&gt;$G$47,"",VLOOKUP(A68,入力用!$AQ$16:$BA$65,5,FALSE))</f>
        <v/>
      </c>
      <c r="E68" s="132" t="str">
        <f>IF(A68&gt;$G$47,"",VLOOKUP(A68,入力用!$AQ$16:$BA$65,6,FALSE))</f>
        <v/>
      </c>
      <c r="F68" s="131" t="str">
        <f>IF(A68&gt;$G$47,"",VLOOKUP(A68,入力用!$AQ$16:$BA$65,8,FALSE))</f>
        <v/>
      </c>
      <c r="G68" s="132" t="str">
        <f>IF(A68&gt;$G$47,"",VLOOKUP(A68,入力用!$AQ$16:$BA$65,9,FALSE))</f>
        <v/>
      </c>
      <c r="H68" s="339" t="str">
        <f>IF(A68&gt;$G$47,"",VLOOKUP(A68,入力用!$AQ$16:$BA$65,11,FALSE))</f>
        <v/>
      </c>
      <c r="O68" s="333" t="str">
        <f t="shared" ref="O68" si="63">H68</f>
        <v/>
      </c>
      <c r="P68" s="333" t="str">
        <f t="shared" ref="P68" si="64">B68</f>
        <v/>
      </c>
      <c r="Q68" s="375" t="str">
        <f t="shared" ref="Q68" si="65">C69</f>
        <v/>
      </c>
    </row>
    <row r="69" spans="1:17" ht="18.75" customHeight="1">
      <c r="A69" s="336"/>
      <c r="B69" s="338"/>
      <c r="C69" s="20" t="str">
        <f>IF(A68&gt;$G$47,"",VLOOKUP(A68,入力用!$AQ$16:$BA$65,3,FALSE))</f>
        <v/>
      </c>
      <c r="D69" s="341" t="str">
        <f>IF(A68&gt;$G$47,"",VLOOKUP(A68,入力用!$AQ$16:$BA$65,7,FALSE))</f>
        <v/>
      </c>
      <c r="E69" s="342"/>
      <c r="F69" s="341" t="str">
        <f>IF(A68&gt;$G$47,"",VLOOKUP(A68,入力用!$AQ$16:$BA$65,10,FALSE))</f>
        <v/>
      </c>
      <c r="G69" s="342"/>
      <c r="H69" s="340"/>
      <c r="I69" t="e">
        <f>VLOOKUP(A68,入力用!$AQ$16:$BA$65,8,FALSE)</f>
        <v>#N/A</v>
      </c>
      <c r="O69" s="333"/>
      <c r="P69" s="333"/>
      <c r="Q69" s="376"/>
    </row>
    <row r="70" spans="1:17" ht="15" customHeight="1">
      <c r="A70" s="335">
        <v>25</v>
      </c>
      <c r="B70" s="337" t="str">
        <f>IF(A70&gt;$G$47,"",VLOOKUP(A70,入力用!$AQ$16:$BA$65,2,FALSE))</f>
        <v/>
      </c>
      <c r="C70" s="133" t="str">
        <f>IF(A70&gt;$G$47,"",VLOOKUP(A70,入力用!$AQ$16:$BA$65,4,FALSE))</f>
        <v/>
      </c>
      <c r="D70" s="131" t="str">
        <f>IF(A70&gt;$G$47,"",VLOOKUP(A70,入力用!$AQ$16:$BA$65,5,FALSE))</f>
        <v/>
      </c>
      <c r="E70" s="132" t="str">
        <f>IF(A70&gt;$G$47,"",VLOOKUP(A70,入力用!$AQ$16:$BA$65,6,FALSE))</f>
        <v/>
      </c>
      <c r="F70" s="131" t="str">
        <f>IF(A70&gt;$G$47,"",VLOOKUP(A70,入力用!$AQ$16:$BA$65,8,FALSE))</f>
        <v/>
      </c>
      <c r="G70" s="132" t="str">
        <f>IF(A70&gt;$G$47,"",VLOOKUP(A70,入力用!$AQ$16:$BA$65,9,FALSE))</f>
        <v/>
      </c>
      <c r="H70" s="339" t="str">
        <f>IF(A70&gt;$G$47,"",VLOOKUP(A70,入力用!$AQ$16:$BA$65,11,FALSE))</f>
        <v/>
      </c>
      <c r="O70" s="333" t="str">
        <f t="shared" ref="O70" si="66">H70</f>
        <v/>
      </c>
      <c r="P70" s="333" t="str">
        <f t="shared" ref="P70" si="67">B70</f>
        <v/>
      </c>
      <c r="Q70" s="375" t="str">
        <f t="shared" ref="Q70" si="68">C71</f>
        <v/>
      </c>
    </row>
    <row r="71" spans="1:17" ht="18.75" customHeight="1">
      <c r="A71" s="336"/>
      <c r="B71" s="338"/>
      <c r="C71" s="20" t="str">
        <f>IF(A70&gt;$G$47,"",VLOOKUP(A70,入力用!$AQ$16:$BA$65,3,FALSE))</f>
        <v/>
      </c>
      <c r="D71" s="341" t="str">
        <f>IF(A70&gt;$G$47,"",VLOOKUP(A70,入力用!$AQ$16:$BA$65,7,FALSE))</f>
        <v/>
      </c>
      <c r="E71" s="342"/>
      <c r="F71" s="341" t="str">
        <f>IF(A70&gt;$G$47,"",VLOOKUP(A70,入力用!$AQ$16:$BA$65,10,FALSE))</f>
        <v/>
      </c>
      <c r="G71" s="342"/>
      <c r="H71" s="340"/>
      <c r="I71" t="e">
        <f>VLOOKUP(A70,入力用!$AQ$16:$BA$65,8,FALSE)</f>
        <v>#N/A</v>
      </c>
      <c r="O71" s="333"/>
      <c r="P71" s="333"/>
      <c r="Q71" s="376"/>
    </row>
    <row r="72" spans="1:17" ht="15" customHeight="1">
      <c r="A72" s="335">
        <v>26</v>
      </c>
      <c r="B72" s="337" t="str">
        <f>IF(A72&gt;$G$47,"",VLOOKUP(A72,入力用!$AQ$16:$BA$65,2,FALSE))</f>
        <v/>
      </c>
      <c r="C72" s="133" t="str">
        <f>IF(A72&gt;$G$47,"",VLOOKUP(A72,入力用!$AQ$16:$BA$65,4,FALSE))</f>
        <v/>
      </c>
      <c r="D72" s="131" t="str">
        <f>IF(A72&gt;$G$47,"",VLOOKUP(A72,入力用!$AQ$16:$BA$65,5,FALSE))</f>
        <v/>
      </c>
      <c r="E72" s="132" t="str">
        <f>IF(A72&gt;$G$47,"",VLOOKUP(A72,入力用!$AQ$16:$BA$65,6,FALSE))</f>
        <v/>
      </c>
      <c r="F72" s="131" t="str">
        <f>IF(A72&gt;$G$47,"",VLOOKUP(A72,入力用!$AQ$16:$BA$65,8,FALSE))</f>
        <v/>
      </c>
      <c r="G72" s="132" t="str">
        <f>IF(A72&gt;$G$47,"",VLOOKUP(A72,入力用!$AQ$16:$BA$65,9,FALSE))</f>
        <v/>
      </c>
      <c r="H72" s="339" t="str">
        <f>IF(A72&gt;$G$47,"",VLOOKUP(A72,入力用!$AQ$16:$BA$65,11,FALSE))</f>
        <v/>
      </c>
      <c r="O72" s="333" t="str">
        <f t="shared" ref="O72" si="69">H72</f>
        <v/>
      </c>
      <c r="P72" s="333" t="str">
        <f t="shared" ref="P72" si="70">B72</f>
        <v/>
      </c>
      <c r="Q72" s="375" t="str">
        <f t="shared" ref="Q72" si="71">C73</f>
        <v/>
      </c>
    </row>
    <row r="73" spans="1:17" ht="18.75" customHeight="1">
      <c r="A73" s="336"/>
      <c r="B73" s="338"/>
      <c r="C73" s="20" t="str">
        <f>IF(A72&gt;$G$47,"",VLOOKUP(A72,入力用!$AQ$16:$BA$65,3,FALSE))</f>
        <v/>
      </c>
      <c r="D73" s="341" t="str">
        <f>IF(A72&gt;$G$47,"",VLOOKUP(A72,入力用!$AQ$16:$BA$65,7,FALSE))</f>
        <v/>
      </c>
      <c r="E73" s="342"/>
      <c r="F73" s="341" t="str">
        <f>IF(A72&gt;$G$47,"",VLOOKUP(A72,入力用!$AQ$16:$BA$65,10,FALSE))</f>
        <v/>
      </c>
      <c r="G73" s="342"/>
      <c r="H73" s="340"/>
      <c r="I73" t="e">
        <f>VLOOKUP(A72,入力用!$AQ$16:$BA$65,8,FALSE)</f>
        <v>#N/A</v>
      </c>
      <c r="O73" s="333"/>
      <c r="P73" s="333"/>
      <c r="Q73" s="376"/>
    </row>
    <row r="74" spans="1:17" ht="15" customHeight="1">
      <c r="A74" s="335">
        <v>27</v>
      </c>
      <c r="B74" s="337" t="str">
        <f>IF(A74&gt;$G$47,"",VLOOKUP(A74,入力用!$AQ$16:$BA$65,2,FALSE))</f>
        <v/>
      </c>
      <c r="C74" s="133" t="str">
        <f>IF(A74&gt;$G$47,"",VLOOKUP(A74,入力用!$AQ$16:$BA$65,4,FALSE))</f>
        <v/>
      </c>
      <c r="D74" s="131" t="str">
        <f>IF(A74&gt;$G$47,"",VLOOKUP(A74,入力用!$AQ$16:$BA$65,5,FALSE))</f>
        <v/>
      </c>
      <c r="E74" s="132" t="str">
        <f>IF(A74&gt;$G$47,"",VLOOKUP(A74,入力用!$AQ$16:$BA$65,6,FALSE))</f>
        <v/>
      </c>
      <c r="F74" s="131" t="str">
        <f>IF(A74&gt;$G$47,"",VLOOKUP(A74,入力用!$AQ$16:$BA$65,8,FALSE))</f>
        <v/>
      </c>
      <c r="G74" s="132" t="str">
        <f>IF(A74&gt;$G$47,"",VLOOKUP(A74,入力用!$AQ$16:$BA$65,9,FALSE))</f>
        <v/>
      </c>
      <c r="H74" s="339" t="str">
        <f>IF(A74&gt;$G$47,"",VLOOKUP(A74,入力用!$AQ$16:$BA$65,11,FALSE))</f>
        <v/>
      </c>
      <c r="O74" s="333" t="str">
        <f t="shared" ref="O74" si="72">H74</f>
        <v/>
      </c>
      <c r="P74" s="333" t="str">
        <f t="shared" ref="P74" si="73">B74</f>
        <v/>
      </c>
      <c r="Q74" s="375" t="str">
        <f t="shared" ref="Q74" si="74">C75</f>
        <v/>
      </c>
    </row>
    <row r="75" spans="1:17" ht="18.75" customHeight="1">
      <c r="A75" s="336"/>
      <c r="B75" s="338"/>
      <c r="C75" s="20" t="str">
        <f>IF(A74&gt;$G$47,"",VLOOKUP(A74,入力用!$AQ$16:$BA$65,3,FALSE))</f>
        <v/>
      </c>
      <c r="D75" s="341" t="str">
        <f>IF(A74&gt;$G$47,"",VLOOKUP(A74,入力用!$AQ$16:$BA$65,7,FALSE))</f>
        <v/>
      </c>
      <c r="E75" s="342"/>
      <c r="F75" s="341" t="str">
        <f>IF(A74&gt;$G$47,"",VLOOKUP(A74,入力用!$AQ$16:$BA$65,10,FALSE))</f>
        <v/>
      </c>
      <c r="G75" s="342"/>
      <c r="H75" s="340"/>
      <c r="I75" t="e">
        <f>VLOOKUP(A74,入力用!$AQ$16:$BA$65,8,FALSE)</f>
        <v>#N/A</v>
      </c>
      <c r="O75" s="333"/>
      <c r="P75" s="333"/>
      <c r="Q75" s="376"/>
    </row>
    <row r="76" spans="1:17" ht="15" customHeight="1">
      <c r="A76" s="335">
        <v>28</v>
      </c>
      <c r="B76" s="337" t="str">
        <f>IF(A76&gt;$G$47,"",VLOOKUP(A76,入力用!$AQ$16:$BA$65,2,FALSE))</f>
        <v/>
      </c>
      <c r="C76" s="133" t="str">
        <f>IF(A76&gt;$G$47,"",VLOOKUP(A76,入力用!$AQ$16:$BA$65,4,FALSE))</f>
        <v/>
      </c>
      <c r="D76" s="131" t="str">
        <f>IF(A76&gt;$G$47,"",VLOOKUP(A76,入力用!$AQ$16:$BA$65,5,FALSE))</f>
        <v/>
      </c>
      <c r="E76" s="132" t="str">
        <f>IF(A76&gt;$G$47,"",VLOOKUP(A76,入力用!$AQ$16:$BA$65,6,FALSE))</f>
        <v/>
      </c>
      <c r="F76" s="131" t="str">
        <f>IF(A76&gt;$G$47,"",VLOOKUP(A76,入力用!$AQ$16:$BA$65,8,FALSE))</f>
        <v/>
      </c>
      <c r="G76" s="132" t="str">
        <f>IF(A76&gt;$G$47,"",VLOOKUP(A76,入力用!$AQ$16:$BA$65,9,FALSE))</f>
        <v/>
      </c>
      <c r="H76" s="339" t="str">
        <f>IF(A76&gt;$G$47,"",VLOOKUP(A76,入力用!$AQ$16:$BA$65,11,FALSE))</f>
        <v/>
      </c>
      <c r="O76" s="333" t="str">
        <f t="shared" ref="O76" si="75">H76</f>
        <v/>
      </c>
      <c r="P76" s="333" t="str">
        <f t="shared" ref="P76" si="76">B76</f>
        <v/>
      </c>
      <c r="Q76" s="375" t="str">
        <f t="shared" ref="Q76" si="77">C77</f>
        <v/>
      </c>
    </row>
    <row r="77" spans="1:17" ht="18.75" customHeight="1">
      <c r="A77" s="336"/>
      <c r="B77" s="338"/>
      <c r="C77" s="20" t="str">
        <f>IF(A76&gt;$G$47,"",VLOOKUP(A76,入力用!$AQ$16:$BA$65,3,FALSE))</f>
        <v/>
      </c>
      <c r="D77" s="341" t="str">
        <f>IF(A76&gt;$G$47,"",VLOOKUP(A76,入力用!$AQ$16:$BA$65,7,FALSE))</f>
        <v/>
      </c>
      <c r="E77" s="342"/>
      <c r="F77" s="341" t="str">
        <f>IF(A76&gt;$G$47,"",VLOOKUP(A76,入力用!$AQ$16:$BA$65,10,FALSE))</f>
        <v/>
      </c>
      <c r="G77" s="342"/>
      <c r="H77" s="340"/>
      <c r="I77" t="e">
        <f>VLOOKUP(A76,入力用!$AQ$16:$BA$65,8,FALSE)</f>
        <v>#N/A</v>
      </c>
      <c r="O77" s="333"/>
      <c r="P77" s="333"/>
      <c r="Q77" s="376"/>
    </row>
    <row r="78" spans="1:17" ht="15" customHeight="1">
      <c r="A78" s="335">
        <v>29</v>
      </c>
      <c r="B78" s="337" t="str">
        <f>IF(A78&gt;$G$47,"",VLOOKUP(A78,入力用!$AQ$16:$BA$65,2,FALSE))</f>
        <v/>
      </c>
      <c r="C78" s="133" t="str">
        <f>IF(A78&gt;$G$47,"",VLOOKUP(A78,入力用!$AQ$16:$BA$65,4,FALSE))</f>
        <v/>
      </c>
      <c r="D78" s="131" t="str">
        <f>IF(A78&gt;$G$47,"",VLOOKUP(A78,入力用!$AQ$16:$BA$65,5,FALSE))</f>
        <v/>
      </c>
      <c r="E78" s="132" t="str">
        <f>IF(A78&gt;$G$47,"",VLOOKUP(A78,入力用!$AQ$16:$BA$65,6,FALSE))</f>
        <v/>
      </c>
      <c r="F78" s="131" t="str">
        <f>IF(A78&gt;$G$47,"",VLOOKUP(A78,入力用!$AQ$16:$BA$65,8,FALSE))</f>
        <v/>
      </c>
      <c r="G78" s="132" t="str">
        <f>IF(A78&gt;$G$47,"",VLOOKUP(A78,入力用!$AQ$16:$BA$65,9,FALSE))</f>
        <v/>
      </c>
      <c r="H78" s="339" t="str">
        <f>IF(A78&gt;$G$47,"",VLOOKUP(A78,入力用!$AQ$16:$BA$65,11,FALSE))</f>
        <v/>
      </c>
      <c r="O78" s="333" t="str">
        <f t="shared" ref="O78" si="78">H78</f>
        <v/>
      </c>
      <c r="P78" s="333" t="str">
        <f t="shared" ref="P78" si="79">B78</f>
        <v/>
      </c>
      <c r="Q78" s="375" t="str">
        <f t="shared" ref="Q78" si="80">C79</f>
        <v/>
      </c>
    </row>
    <row r="79" spans="1:17" ht="18.75" customHeight="1">
      <c r="A79" s="336"/>
      <c r="B79" s="338"/>
      <c r="C79" s="20" t="str">
        <f>IF(A78&gt;$G$47,"",VLOOKUP(A78,入力用!$AQ$16:$BA$65,3,FALSE))</f>
        <v/>
      </c>
      <c r="D79" s="341" t="str">
        <f>IF(A78&gt;$G$47,"",VLOOKUP(A78,入力用!$AQ$16:$BA$65,7,FALSE))</f>
        <v/>
      </c>
      <c r="E79" s="342"/>
      <c r="F79" s="341" t="str">
        <f>IF(A78&gt;$G$47,"",VLOOKUP(A78,入力用!$AQ$16:$BA$65,10,FALSE))</f>
        <v/>
      </c>
      <c r="G79" s="342"/>
      <c r="H79" s="340"/>
      <c r="I79" t="e">
        <f>VLOOKUP(A78,入力用!$AQ$16:$BA$65,8,FALSE)</f>
        <v>#N/A</v>
      </c>
      <c r="O79" s="333"/>
      <c r="P79" s="333"/>
      <c r="Q79" s="376"/>
    </row>
    <row r="80" spans="1:17" ht="15" customHeight="1">
      <c r="A80" s="335">
        <v>30</v>
      </c>
      <c r="B80" s="337" t="str">
        <f>IF(A80&gt;$G$47,"",VLOOKUP(A80,入力用!$AQ$16:$BA$65,2,FALSE))</f>
        <v/>
      </c>
      <c r="C80" s="133" t="str">
        <f>IF(A80&gt;$G$47,"",VLOOKUP(A80,入力用!$AQ$16:$BA$65,4,FALSE))</f>
        <v/>
      </c>
      <c r="D80" s="131" t="str">
        <f>IF(A80&gt;$G$47,"",VLOOKUP(A80,入力用!$AQ$16:$BA$65,5,FALSE))</f>
        <v/>
      </c>
      <c r="E80" s="132" t="str">
        <f>IF(A80&gt;$G$47,"",VLOOKUP(A80,入力用!$AQ$16:$BA$65,6,FALSE))</f>
        <v/>
      </c>
      <c r="F80" s="131" t="str">
        <f>IF(A80&gt;$G$47,"",VLOOKUP(A80,入力用!$AQ$16:$BA$65,8,FALSE))</f>
        <v/>
      </c>
      <c r="G80" s="132" t="str">
        <f>IF(A80&gt;$G$47,"",VLOOKUP(A80,入力用!$AQ$16:$BA$65,9,FALSE))</f>
        <v/>
      </c>
      <c r="H80" s="339" t="str">
        <f>IF(A80&gt;$G$47,"",VLOOKUP(A80,入力用!$AQ$16:$BA$65,11,FALSE))</f>
        <v/>
      </c>
      <c r="O80" s="333" t="str">
        <f t="shared" ref="O80" si="81">H80</f>
        <v/>
      </c>
      <c r="P80" s="333" t="str">
        <f t="shared" ref="P80" si="82">B80</f>
        <v/>
      </c>
      <c r="Q80" s="375" t="str">
        <f t="shared" ref="Q80" si="83">C81</f>
        <v/>
      </c>
    </row>
    <row r="81" spans="1:17" ht="18.75" customHeight="1">
      <c r="A81" s="336"/>
      <c r="B81" s="338"/>
      <c r="C81" s="20" t="str">
        <f>IF(A80&gt;$G$47,"",VLOOKUP(A80,入力用!$AQ$16:$BA$65,3,FALSE))</f>
        <v/>
      </c>
      <c r="D81" s="341" t="str">
        <f>IF(A80&gt;$G$47,"",VLOOKUP(A80,入力用!$AQ$16:$BA$65,7,FALSE))</f>
        <v/>
      </c>
      <c r="E81" s="342"/>
      <c r="F81" s="341" t="str">
        <f>IF(A80&gt;$G$47,"",VLOOKUP(A80,入力用!$AQ$16:$BA$65,10,FALSE))</f>
        <v/>
      </c>
      <c r="G81" s="342"/>
      <c r="H81" s="340"/>
      <c r="I81" t="e">
        <f>VLOOKUP(A80,入力用!$AQ$16:$BA$65,8,FALSE)</f>
        <v>#N/A</v>
      </c>
      <c r="O81" s="333"/>
      <c r="P81" s="333"/>
      <c r="Q81" s="376"/>
    </row>
    <row r="82" spans="1:17" ht="15" customHeight="1">
      <c r="A82" s="335">
        <v>31</v>
      </c>
      <c r="B82" s="337" t="str">
        <f>IF(A82&gt;$G$47,"",VLOOKUP(A82,入力用!$AQ$16:$BA$65,2,FALSE))</f>
        <v/>
      </c>
      <c r="C82" s="133" t="str">
        <f>IF(A82&gt;$G$47,"",VLOOKUP(A82,入力用!$AQ$16:$BA$65,4,FALSE))</f>
        <v/>
      </c>
      <c r="D82" s="131" t="str">
        <f>IF(A82&gt;$G$47,"",VLOOKUP(A82,入力用!$AQ$16:$BA$65,5,FALSE))</f>
        <v/>
      </c>
      <c r="E82" s="132" t="str">
        <f>IF(A82&gt;$G$47,"",VLOOKUP(A82,入力用!$AQ$16:$BA$65,6,FALSE))</f>
        <v/>
      </c>
      <c r="F82" s="131" t="str">
        <f>IF(A82&gt;$G$47,"",VLOOKUP(A82,入力用!$AQ$16:$BA$65,8,FALSE))</f>
        <v/>
      </c>
      <c r="G82" s="132" t="str">
        <f>IF(A82&gt;$G$47,"",VLOOKUP(A82,入力用!$AQ$16:$BA$65,9,FALSE))</f>
        <v/>
      </c>
      <c r="H82" s="339" t="str">
        <f>IF(A82&gt;$G$47,"",VLOOKUP(A82,入力用!$AQ$16:$BA$65,11,FALSE))</f>
        <v/>
      </c>
      <c r="O82" s="333" t="str">
        <f t="shared" ref="O82" si="84">H82</f>
        <v/>
      </c>
      <c r="P82" s="333" t="str">
        <f t="shared" ref="P82" si="85">B82</f>
        <v/>
      </c>
      <c r="Q82" s="375" t="str">
        <f t="shared" ref="Q82" si="86">C83</f>
        <v/>
      </c>
    </row>
    <row r="83" spans="1:17" ht="18.75" customHeight="1">
      <c r="A83" s="336"/>
      <c r="B83" s="338"/>
      <c r="C83" s="20" t="str">
        <f>IF(A82&gt;$G$47,"",VLOOKUP(A82,入力用!$AQ$16:$BA$65,3,FALSE))</f>
        <v/>
      </c>
      <c r="D83" s="341" t="str">
        <f>IF(A82&gt;$G$47,"",VLOOKUP(A82,入力用!$AQ$16:$BA$65,7,FALSE))</f>
        <v/>
      </c>
      <c r="E83" s="342"/>
      <c r="F83" s="341" t="str">
        <f>IF(A82&gt;$G$47,"",VLOOKUP(A82,入力用!$AQ$16:$BA$65,10,FALSE))</f>
        <v/>
      </c>
      <c r="G83" s="342"/>
      <c r="H83" s="340"/>
      <c r="I83" t="e">
        <f>VLOOKUP(A82,入力用!$AQ$16:$BA$65,8,FALSE)</f>
        <v>#N/A</v>
      </c>
      <c r="O83" s="333"/>
      <c r="P83" s="333"/>
      <c r="Q83" s="376"/>
    </row>
    <row r="84" spans="1:17" ht="15" customHeight="1">
      <c r="A84" s="335">
        <v>32</v>
      </c>
      <c r="B84" s="337" t="str">
        <f>IF(A84&gt;$G$47,"",VLOOKUP(A84,入力用!$AQ$16:$BA$65,2,FALSE))</f>
        <v/>
      </c>
      <c r="C84" s="133" t="str">
        <f>IF(A84&gt;$G$47,"",VLOOKUP(A84,入力用!$AQ$16:$BA$65,4,FALSE))</f>
        <v/>
      </c>
      <c r="D84" s="131" t="str">
        <f>IF(A84&gt;$G$47,"",VLOOKUP(A84,入力用!$AQ$16:$BA$65,5,FALSE))</f>
        <v/>
      </c>
      <c r="E84" s="132" t="str">
        <f>IF(A84&gt;$G$47,"",VLOOKUP(A84,入力用!$AQ$16:$BA$65,6,FALSE))</f>
        <v/>
      </c>
      <c r="F84" s="131" t="str">
        <f>IF(A84&gt;$G$47,"",VLOOKUP(A84,入力用!$AQ$16:$BA$65,8,FALSE))</f>
        <v/>
      </c>
      <c r="G84" s="132" t="str">
        <f>IF(A84&gt;$G$47,"",VLOOKUP(A84,入力用!$AQ$16:$BA$65,9,FALSE))</f>
        <v/>
      </c>
      <c r="H84" s="339" t="str">
        <f>IF(A84&gt;$G$47,"",VLOOKUP(A84,入力用!$AQ$16:$BA$65,11,FALSE))</f>
        <v/>
      </c>
      <c r="O84" s="333" t="str">
        <f t="shared" ref="O84" si="87">H84</f>
        <v/>
      </c>
      <c r="P84" s="333" t="str">
        <f t="shared" ref="P84" si="88">B84</f>
        <v/>
      </c>
      <c r="Q84" s="375" t="str">
        <f t="shared" ref="Q84" si="89">C85</f>
        <v/>
      </c>
    </row>
    <row r="85" spans="1:17" ht="18.75" customHeight="1">
      <c r="A85" s="336"/>
      <c r="B85" s="338"/>
      <c r="C85" s="20" t="str">
        <f>IF(A84&gt;$G$47,"",VLOOKUP(A84,入力用!$AQ$16:$BA$65,3,FALSE))</f>
        <v/>
      </c>
      <c r="D85" s="341" t="str">
        <f>IF(A84&gt;$G$47,"",VLOOKUP(A84,入力用!$AQ$16:$BA$65,7,FALSE))</f>
        <v/>
      </c>
      <c r="E85" s="342"/>
      <c r="F85" s="341" t="str">
        <f>IF(A84&gt;$G$47,"",VLOOKUP(A84,入力用!$AQ$16:$BA$65,10,FALSE))</f>
        <v/>
      </c>
      <c r="G85" s="342"/>
      <c r="H85" s="340"/>
      <c r="I85" t="e">
        <f>VLOOKUP(A84,入力用!$AQ$16:$BA$65,8,FALSE)</f>
        <v>#N/A</v>
      </c>
      <c r="O85" s="333"/>
      <c r="P85" s="333"/>
      <c r="Q85" s="376"/>
    </row>
    <row r="86" spans="1:17" ht="15" customHeight="1">
      <c r="A86" s="335">
        <v>33</v>
      </c>
      <c r="B86" s="337" t="str">
        <f>IF(A86&gt;$G$47,"",VLOOKUP(A86,入力用!$AQ$16:$BA$65,2,FALSE))</f>
        <v/>
      </c>
      <c r="C86" s="133" t="str">
        <f>IF(A86&gt;$G$47,"",VLOOKUP(A86,入力用!$AQ$16:$BA$65,4,FALSE))</f>
        <v/>
      </c>
      <c r="D86" s="131" t="str">
        <f>IF(A86&gt;$G$47,"",VLOOKUP(A86,入力用!$AQ$16:$BA$65,5,FALSE))</f>
        <v/>
      </c>
      <c r="E86" s="132" t="str">
        <f>IF(A86&gt;$G$47,"",VLOOKUP(A86,入力用!$AQ$16:$BA$65,6,FALSE))</f>
        <v/>
      </c>
      <c r="F86" s="131" t="str">
        <f>IF(A86&gt;$G$47,"",VLOOKUP(A86,入力用!$AQ$16:$BA$65,8,FALSE))</f>
        <v/>
      </c>
      <c r="G86" s="132" t="str">
        <f>IF(A86&gt;$G$47,"",VLOOKUP(A86,入力用!$AQ$16:$BA$65,9,FALSE))</f>
        <v/>
      </c>
      <c r="H86" s="339" t="str">
        <f>IF(A86&gt;$G$47,"",VLOOKUP(A86,入力用!$AQ$16:$BA$65,11,FALSE))</f>
        <v/>
      </c>
      <c r="O86" s="333" t="str">
        <f t="shared" ref="O86" si="90">H86</f>
        <v/>
      </c>
      <c r="P86" s="333" t="str">
        <f t="shared" ref="P86" si="91">B86</f>
        <v/>
      </c>
      <c r="Q86" s="375" t="str">
        <f t="shared" ref="Q86" si="92">C87</f>
        <v/>
      </c>
    </row>
    <row r="87" spans="1:17" ht="18.75" customHeight="1">
      <c r="A87" s="336"/>
      <c r="B87" s="338"/>
      <c r="C87" s="20" t="str">
        <f>IF(A86&gt;$G$47,"",VLOOKUP(A86,入力用!$AQ$16:$BA$65,3,FALSE))</f>
        <v/>
      </c>
      <c r="D87" s="341" t="str">
        <f>IF(A86&gt;$G$47,"",VLOOKUP(A86,入力用!$AQ$16:$BA$65,7,FALSE))</f>
        <v/>
      </c>
      <c r="E87" s="342"/>
      <c r="F87" s="341" t="str">
        <f>IF(A86&gt;$G$47,"",VLOOKUP(A86,入力用!$AQ$16:$BA$65,10,FALSE))</f>
        <v/>
      </c>
      <c r="G87" s="342"/>
      <c r="H87" s="340"/>
      <c r="I87" t="e">
        <f>VLOOKUP(A86,入力用!$AQ$16:$BA$65,8,FALSE)</f>
        <v>#N/A</v>
      </c>
      <c r="O87" s="333"/>
      <c r="P87" s="333"/>
      <c r="Q87" s="376"/>
    </row>
    <row r="88" spans="1:17" ht="15" customHeight="1">
      <c r="A88" s="335">
        <v>34</v>
      </c>
      <c r="B88" s="337" t="str">
        <f>IF(A88&gt;$G$47,"",VLOOKUP(A88,入力用!$AQ$16:$BA$65,2,FALSE))</f>
        <v/>
      </c>
      <c r="C88" s="133" t="str">
        <f>IF(A88&gt;$G$47,"",VLOOKUP(A88,入力用!$AQ$16:$BA$65,4,FALSE))</f>
        <v/>
      </c>
      <c r="D88" s="131" t="str">
        <f>IF(A88&gt;$G$47,"",VLOOKUP(A88,入力用!$AQ$16:$BA$65,5,FALSE))</f>
        <v/>
      </c>
      <c r="E88" s="132" t="str">
        <f>IF(A88&gt;$G$47,"",VLOOKUP(A88,入力用!$AQ$16:$BA$65,6,FALSE))</f>
        <v/>
      </c>
      <c r="F88" s="131" t="str">
        <f>IF(A88&gt;$G$47,"",VLOOKUP(A88,入力用!$AQ$16:$BA$65,8,FALSE))</f>
        <v/>
      </c>
      <c r="G88" s="132" t="str">
        <f>IF(A88&gt;$G$47,"",VLOOKUP(A88,入力用!$AQ$16:$BA$65,9,FALSE))</f>
        <v/>
      </c>
      <c r="H88" s="339" t="str">
        <f>IF(A88&gt;$G$47,"",VLOOKUP(A88,入力用!$AQ$16:$BA$65,11,FALSE))</f>
        <v/>
      </c>
      <c r="O88" s="333" t="str">
        <f t="shared" ref="O88" si="93">H88</f>
        <v/>
      </c>
      <c r="P88" s="333" t="str">
        <f t="shared" ref="P88" si="94">B88</f>
        <v/>
      </c>
      <c r="Q88" s="375" t="str">
        <f t="shared" ref="Q88" si="95">C89</f>
        <v/>
      </c>
    </row>
    <row r="89" spans="1:17" ht="18.75" customHeight="1">
      <c r="A89" s="336"/>
      <c r="B89" s="338"/>
      <c r="C89" s="20" t="str">
        <f>IF(A88&gt;$G$47,"",VLOOKUP(A88,入力用!$AQ$16:$BA$65,3,FALSE))</f>
        <v/>
      </c>
      <c r="D89" s="341" t="str">
        <f>IF(A88&gt;$G$47,"",VLOOKUP(A88,入力用!$AQ$16:$BA$65,7,FALSE))</f>
        <v/>
      </c>
      <c r="E89" s="342"/>
      <c r="F89" s="341" t="str">
        <f>IF(A88&gt;$G$47,"",VLOOKUP(A88,入力用!$AQ$16:$BA$65,10,FALSE))</f>
        <v/>
      </c>
      <c r="G89" s="342"/>
      <c r="H89" s="340"/>
      <c r="I89" t="e">
        <f>VLOOKUP(A88,入力用!$AQ$16:$BA$65,8,FALSE)</f>
        <v>#N/A</v>
      </c>
      <c r="O89" s="333"/>
      <c r="P89" s="333"/>
      <c r="Q89" s="376"/>
    </row>
    <row r="90" spans="1:17" ht="15" customHeight="1">
      <c r="A90" s="335">
        <v>35</v>
      </c>
      <c r="B90" s="337" t="str">
        <f>IF(A90&gt;$G$47,"",VLOOKUP(A90,入力用!$AQ$16:$BA$65,2,FALSE))</f>
        <v/>
      </c>
      <c r="C90" s="133" t="str">
        <f>IF(A90&gt;$G$47,"",VLOOKUP(A90,入力用!$AQ$16:$BA$65,4,FALSE))</f>
        <v/>
      </c>
      <c r="D90" s="131" t="str">
        <f>IF(A90&gt;$G$47,"",VLOOKUP(A90,入力用!$AQ$16:$BA$65,5,FALSE))</f>
        <v/>
      </c>
      <c r="E90" s="132" t="str">
        <f>IF(A90&gt;$G$47,"",VLOOKUP(A90,入力用!$AQ$16:$BA$65,6,FALSE))</f>
        <v/>
      </c>
      <c r="F90" s="131" t="str">
        <f>IF(A90&gt;$G$47,"",VLOOKUP(A90,入力用!$AQ$16:$BA$65,8,FALSE))</f>
        <v/>
      </c>
      <c r="G90" s="132" t="str">
        <f>IF(A90&gt;$G$47,"",VLOOKUP(A90,入力用!$AQ$16:$BA$65,9,FALSE))</f>
        <v/>
      </c>
      <c r="H90" s="339" t="str">
        <f>IF(A90&gt;$G$47,"",VLOOKUP(A90,入力用!$AQ$16:$BA$65,11,FALSE))</f>
        <v/>
      </c>
      <c r="O90" s="333" t="str">
        <f t="shared" ref="O90" si="96">H90</f>
        <v/>
      </c>
      <c r="P90" s="333" t="str">
        <f t="shared" ref="P90" si="97">B90</f>
        <v/>
      </c>
      <c r="Q90" s="375" t="str">
        <f t="shared" ref="Q90" si="98">C91</f>
        <v/>
      </c>
    </row>
    <row r="91" spans="1:17" ht="18.75" customHeight="1">
      <c r="A91" s="336"/>
      <c r="B91" s="338"/>
      <c r="C91" s="20" t="str">
        <f>IF(A90&gt;$G$47,"",VLOOKUP(A90,入力用!$AQ$16:$BA$65,3,FALSE))</f>
        <v/>
      </c>
      <c r="D91" s="341" t="str">
        <f>IF(A90&gt;$G$47,"",VLOOKUP(A90,入力用!$AQ$16:$BA$65,7,FALSE))</f>
        <v/>
      </c>
      <c r="E91" s="342"/>
      <c r="F91" s="341" t="str">
        <f>IF(A90&gt;$G$47,"",VLOOKUP(A90,入力用!$AQ$16:$BA$65,10,FALSE))</f>
        <v/>
      </c>
      <c r="G91" s="342"/>
      <c r="H91" s="340"/>
      <c r="I91" t="e">
        <f>VLOOKUP(A90,入力用!$AQ$16:$BA$65,8,FALSE)</f>
        <v>#N/A</v>
      </c>
      <c r="O91" s="333"/>
      <c r="P91" s="333"/>
      <c r="Q91" s="376"/>
    </row>
    <row r="92" spans="1:17" ht="15" customHeight="1">
      <c r="A92" s="335">
        <v>36</v>
      </c>
      <c r="B92" s="337" t="str">
        <f>IF(A92&gt;$G$47,"",VLOOKUP(A92,入力用!$AQ$16:$BA$65,2,FALSE))</f>
        <v/>
      </c>
      <c r="C92" s="133" t="str">
        <f>IF(A92&gt;$G$47,"",VLOOKUP(A92,入力用!$AQ$16:$BA$65,4,FALSE))</f>
        <v/>
      </c>
      <c r="D92" s="131" t="str">
        <f>IF(A92&gt;$G$47,"",VLOOKUP(A92,入力用!$AQ$16:$BA$65,5,FALSE))</f>
        <v/>
      </c>
      <c r="E92" s="132" t="str">
        <f>IF(A92&gt;$G$47,"",VLOOKUP(A92,入力用!$AQ$16:$BA$65,6,FALSE))</f>
        <v/>
      </c>
      <c r="F92" s="131" t="str">
        <f>IF(A92&gt;$G$47,"",VLOOKUP(A92,入力用!$AQ$16:$BA$65,8,FALSE))</f>
        <v/>
      </c>
      <c r="G92" s="132" t="str">
        <f>IF(A92&gt;$G$47,"",VLOOKUP(A92,入力用!$AQ$16:$BA$65,9,FALSE))</f>
        <v/>
      </c>
      <c r="H92" s="339" t="str">
        <f>IF(A92&gt;$G$47,"",VLOOKUP(A92,入力用!$AQ$16:$BA$65,11,FALSE))</f>
        <v/>
      </c>
      <c r="O92" s="333" t="str">
        <f t="shared" ref="O92" si="99">H92</f>
        <v/>
      </c>
      <c r="P92" s="333" t="str">
        <f t="shared" ref="P92" si="100">B92</f>
        <v/>
      </c>
      <c r="Q92" s="375" t="str">
        <f t="shared" ref="Q92" si="101">C93</f>
        <v/>
      </c>
    </row>
    <row r="93" spans="1:17" ht="18.75" customHeight="1">
      <c r="A93" s="336"/>
      <c r="B93" s="338"/>
      <c r="C93" s="20" t="str">
        <f>IF(A92&gt;$G$47,"",VLOOKUP(A92,入力用!$AQ$16:$BA$65,3,FALSE))</f>
        <v/>
      </c>
      <c r="D93" s="341" t="str">
        <f>IF(A92&gt;$G$47,"",VLOOKUP(A92,入力用!$AQ$16:$BA$65,7,FALSE))</f>
        <v/>
      </c>
      <c r="E93" s="342"/>
      <c r="F93" s="341" t="str">
        <f>IF(A92&gt;$G$47,"",VLOOKUP(A92,入力用!$AQ$16:$BA$65,10,FALSE))</f>
        <v/>
      </c>
      <c r="G93" s="342"/>
      <c r="H93" s="340"/>
      <c r="I93" t="e">
        <f>VLOOKUP(A92,入力用!$AQ$16:$BA$65,8,FALSE)</f>
        <v>#N/A</v>
      </c>
      <c r="O93" s="333"/>
      <c r="P93" s="333"/>
      <c r="Q93" s="376"/>
    </row>
    <row r="94" spans="1:17" ht="22.5" customHeight="1" thickBot="1">
      <c r="A94" s="13"/>
      <c r="B94" s="13"/>
      <c r="C94" s="13"/>
      <c r="D94" s="334"/>
      <c r="E94" s="334"/>
      <c r="F94" s="90" t="s">
        <v>519</v>
      </c>
      <c r="G94" s="91">
        <f>入力用!AN65</f>
        <v>0</v>
      </c>
      <c r="H94" s="92" t="s">
        <v>520</v>
      </c>
    </row>
    <row r="95" spans="1:17" ht="18.75" customHeight="1"/>
  </sheetData>
  <sheetProtection sheet="1" objects="1" scenarios="1"/>
  <mergeCells count="329">
    <mergeCell ref="O88:O89"/>
    <mergeCell ref="P88:P89"/>
    <mergeCell ref="Q88:Q89"/>
    <mergeCell ref="O90:O91"/>
    <mergeCell ref="P90:P91"/>
    <mergeCell ref="Q90:Q91"/>
    <mergeCell ref="O92:O93"/>
    <mergeCell ref="P92:P93"/>
    <mergeCell ref="Q92:Q93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41:O42"/>
    <mergeCell ref="P41:P42"/>
    <mergeCell ref="O43:O44"/>
    <mergeCell ref="P43:P44"/>
    <mergeCell ref="O45:O46"/>
    <mergeCell ref="P45:P46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O31:O32"/>
    <mergeCell ref="P31:P32"/>
    <mergeCell ref="O33:O34"/>
    <mergeCell ref="P33:P34"/>
    <mergeCell ref="O35:O36"/>
    <mergeCell ref="P35:P36"/>
    <mergeCell ref="O37:O38"/>
    <mergeCell ref="P37:P38"/>
    <mergeCell ref="O39:O40"/>
    <mergeCell ref="P39:P40"/>
    <mergeCell ref="O21:O22"/>
    <mergeCell ref="P21:P22"/>
    <mergeCell ref="O23:O24"/>
    <mergeCell ref="P23:P24"/>
    <mergeCell ref="O25:O26"/>
    <mergeCell ref="P25:P26"/>
    <mergeCell ref="O27:O28"/>
    <mergeCell ref="P27:P28"/>
    <mergeCell ref="O29:O30"/>
    <mergeCell ref="P29:P30"/>
    <mergeCell ref="O11:O12"/>
    <mergeCell ref="P11:P12"/>
    <mergeCell ref="O13:O14"/>
    <mergeCell ref="P13:P14"/>
    <mergeCell ref="O15:O16"/>
    <mergeCell ref="P15:P16"/>
    <mergeCell ref="O17:O18"/>
    <mergeCell ref="P17:P18"/>
    <mergeCell ref="O19:O20"/>
    <mergeCell ref="P19:P20"/>
    <mergeCell ref="K3:N4"/>
    <mergeCell ref="K6:N10"/>
    <mergeCell ref="K12:N18"/>
    <mergeCell ref="A5:A6"/>
    <mergeCell ref="B5:E5"/>
    <mergeCell ref="F5:F6"/>
    <mergeCell ref="G5:H6"/>
    <mergeCell ref="B6:E6"/>
    <mergeCell ref="B7:C7"/>
    <mergeCell ref="E7:H7"/>
    <mergeCell ref="A11:A12"/>
    <mergeCell ref="B11:B12"/>
    <mergeCell ref="H11:H12"/>
    <mergeCell ref="D12:E12"/>
    <mergeCell ref="F12:G12"/>
    <mergeCell ref="A13:A14"/>
    <mergeCell ref="B13:B14"/>
    <mergeCell ref="H13:H14"/>
    <mergeCell ref="D14:E14"/>
    <mergeCell ref="F14:G14"/>
    <mergeCell ref="A15:A16"/>
    <mergeCell ref="B15:B16"/>
    <mergeCell ref="H15:H16"/>
    <mergeCell ref="D16:E16"/>
    <mergeCell ref="B1:F1"/>
    <mergeCell ref="A2:H2"/>
    <mergeCell ref="A3:C3"/>
    <mergeCell ref="F3:H3"/>
    <mergeCell ref="B4:E4"/>
    <mergeCell ref="G4:H4"/>
    <mergeCell ref="A9:A10"/>
    <mergeCell ref="B9:B10"/>
    <mergeCell ref="D9:H9"/>
    <mergeCell ref="D10:E10"/>
    <mergeCell ref="F10:G10"/>
    <mergeCell ref="F16:G16"/>
    <mergeCell ref="A17:A18"/>
    <mergeCell ref="B17:B18"/>
    <mergeCell ref="H17:H18"/>
    <mergeCell ref="D18:E18"/>
    <mergeCell ref="F18:G18"/>
    <mergeCell ref="A19:A20"/>
    <mergeCell ref="B19:B20"/>
    <mergeCell ref="H19:H20"/>
    <mergeCell ref="D20:E20"/>
    <mergeCell ref="F20:G20"/>
    <mergeCell ref="A21:A22"/>
    <mergeCell ref="B21:B22"/>
    <mergeCell ref="H21:H22"/>
    <mergeCell ref="D22:E22"/>
    <mergeCell ref="F22:G22"/>
    <mergeCell ref="A23:A24"/>
    <mergeCell ref="B23:B24"/>
    <mergeCell ref="H23:H24"/>
    <mergeCell ref="D24:E24"/>
    <mergeCell ref="F24:G24"/>
    <mergeCell ref="A25:A26"/>
    <mergeCell ref="B25:B26"/>
    <mergeCell ref="H25:H26"/>
    <mergeCell ref="D26:E26"/>
    <mergeCell ref="F26:G26"/>
    <mergeCell ref="A27:A28"/>
    <mergeCell ref="B27:B28"/>
    <mergeCell ref="H27:H28"/>
    <mergeCell ref="D28:E28"/>
    <mergeCell ref="F28:G28"/>
    <mergeCell ref="A29:A30"/>
    <mergeCell ref="B29:B30"/>
    <mergeCell ref="H29:H30"/>
    <mergeCell ref="D30:E30"/>
    <mergeCell ref="F30:G30"/>
    <mergeCell ref="A31:A32"/>
    <mergeCell ref="B31:B32"/>
    <mergeCell ref="H31:H32"/>
    <mergeCell ref="D32:E32"/>
    <mergeCell ref="F32:G32"/>
    <mergeCell ref="A33:A34"/>
    <mergeCell ref="B33:B34"/>
    <mergeCell ref="H33:H34"/>
    <mergeCell ref="D34:E34"/>
    <mergeCell ref="F34:G34"/>
    <mergeCell ref="A35:A36"/>
    <mergeCell ref="B35:B36"/>
    <mergeCell ref="H35:H36"/>
    <mergeCell ref="D36:E36"/>
    <mergeCell ref="F36:G36"/>
    <mergeCell ref="A37:A38"/>
    <mergeCell ref="B37:B38"/>
    <mergeCell ref="H37:H38"/>
    <mergeCell ref="D38:E38"/>
    <mergeCell ref="F38:G38"/>
    <mergeCell ref="A39:A40"/>
    <mergeCell ref="B39:B40"/>
    <mergeCell ref="H39:H40"/>
    <mergeCell ref="D40:E40"/>
    <mergeCell ref="F40:G40"/>
    <mergeCell ref="A45:A46"/>
    <mergeCell ref="B45:B46"/>
    <mergeCell ref="H45:H46"/>
    <mergeCell ref="D46:E46"/>
    <mergeCell ref="F46:G46"/>
    <mergeCell ref="D47:E47"/>
    <mergeCell ref="A41:A42"/>
    <mergeCell ref="B41:B42"/>
    <mergeCell ref="H41:H42"/>
    <mergeCell ref="D42:E42"/>
    <mergeCell ref="F42:G42"/>
    <mergeCell ref="A43:A44"/>
    <mergeCell ref="B43:B44"/>
    <mergeCell ref="H43:H44"/>
    <mergeCell ref="D44:E44"/>
    <mergeCell ref="F44:G44"/>
    <mergeCell ref="A52:A53"/>
    <mergeCell ref="B52:E52"/>
    <mergeCell ref="F52:F53"/>
    <mergeCell ref="G52:H53"/>
    <mergeCell ref="B53:E53"/>
    <mergeCell ref="B54:C54"/>
    <mergeCell ref="E54:H54"/>
    <mergeCell ref="B48:F48"/>
    <mergeCell ref="A49:H49"/>
    <mergeCell ref="A50:C50"/>
    <mergeCell ref="F50:H50"/>
    <mergeCell ref="B51:E51"/>
    <mergeCell ref="G51:H51"/>
    <mergeCell ref="A56:A57"/>
    <mergeCell ref="B56:B57"/>
    <mergeCell ref="D56:H56"/>
    <mergeCell ref="D57:E57"/>
    <mergeCell ref="F57:G57"/>
    <mergeCell ref="A58:A59"/>
    <mergeCell ref="B58:B59"/>
    <mergeCell ref="H58:H59"/>
    <mergeCell ref="D59:E59"/>
    <mergeCell ref="F59:G59"/>
    <mergeCell ref="A60:A61"/>
    <mergeCell ref="B60:B61"/>
    <mergeCell ref="H60:H61"/>
    <mergeCell ref="D61:E61"/>
    <mergeCell ref="F61:G61"/>
    <mergeCell ref="A62:A63"/>
    <mergeCell ref="B62:B63"/>
    <mergeCell ref="H62:H63"/>
    <mergeCell ref="D63:E63"/>
    <mergeCell ref="F63:G63"/>
    <mergeCell ref="A64:A65"/>
    <mergeCell ref="B64:B65"/>
    <mergeCell ref="H64:H65"/>
    <mergeCell ref="D65:E65"/>
    <mergeCell ref="F65:G65"/>
    <mergeCell ref="A66:A67"/>
    <mergeCell ref="B66:B67"/>
    <mergeCell ref="H66:H67"/>
    <mergeCell ref="D67:E67"/>
    <mergeCell ref="F67:G67"/>
    <mergeCell ref="A68:A69"/>
    <mergeCell ref="B68:B69"/>
    <mergeCell ref="H68:H69"/>
    <mergeCell ref="D69:E69"/>
    <mergeCell ref="F69:G69"/>
    <mergeCell ref="A70:A71"/>
    <mergeCell ref="B70:B71"/>
    <mergeCell ref="H70:H71"/>
    <mergeCell ref="D71:E71"/>
    <mergeCell ref="F71:G71"/>
    <mergeCell ref="A72:A73"/>
    <mergeCell ref="B72:B73"/>
    <mergeCell ref="H72:H73"/>
    <mergeCell ref="D73:E73"/>
    <mergeCell ref="F73:G73"/>
    <mergeCell ref="A74:A75"/>
    <mergeCell ref="B74:B75"/>
    <mergeCell ref="H74:H75"/>
    <mergeCell ref="D75:E75"/>
    <mergeCell ref="F75:G75"/>
    <mergeCell ref="A76:A77"/>
    <mergeCell ref="B76:B77"/>
    <mergeCell ref="H76:H77"/>
    <mergeCell ref="D77:E77"/>
    <mergeCell ref="F77:G77"/>
    <mergeCell ref="A78:A79"/>
    <mergeCell ref="B78:B79"/>
    <mergeCell ref="H78:H79"/>
    <mergeCell ref="D79:E79"/>
    <mergeCell ref="F79:G79"/>
    <mergeCell ref="A80:A81"/>
    <mergeCell ref="B80:B81"/>
    <mergeCell ref="H80:H81"/>
    <mergeCell ref="D81:E81"/>
    <mergeCell ref="F81:G81"/>
    <mergeCell ref="A82:A83"/>
    <mergeCell ref="B82:B83"/>
    <mergeCell ref="H82:H83"/>
    <mergeCell ref="D83:E83"/>
    <mergeCell ref="F83:G83"/>
    <mergeCell ref="A84:A85"/>
    <mergeCell ref="B84:B85"/>
    <mergeCell ref="H84:H85"/>
    <mergeCell ref="D85:E85"/>
    <mergeCell ref="F85:G85"/>
    <mergeCell ref="A86:A87"/>
    <mergeCell ref="B86:B87"/>
    <mergeCell ref="H86:H87"/>
    <mergeCell ref="D87:E87"/>
    <mergeCell ref="F87:G87"/>
    <mergeCell ref="A92:A93"/>
    <mergeCell ref="B92:B93"/>
    <mergeCell ref="H92:H93"/>
    <mergeCell ref="D93:E93"/>
    <mergeCell ref="F93:G93"/>
    <mergeCell ref="D94:E94"/>
    <mergeCell ref="A88:A89"/>
    <mergeCell ref="B88:B89"/>
    <mergeCell ref="H88:H89"/>
    <mergeCell ref="D89:E89"/>
    <mergeCell ref="F89:G89"/>
    <mergeCell ref="A90:A91"/>
    <mergeCell ref="B90:B91"/>
    <mergeCell ref="H90:H91"/>
    <mergeCell ref="D91:E91"/>
    <mergeCell ref="F91:G91"/>
  </mergeCells>
  <phoneticPr fontId="3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7" orientation="portrait" r:id="rId1"/>
  <rowBreaks count="1" manualBreakCount="1">
    <brk id="47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M95"/>
  <sheetViews>
    <sheetView view="pageBreakPreview" zoomScaleNormal="100" zoomScaleSheetLayoutView="100" workbookViewId="0">
      <selection activeCell="A7" sqref="A7:H7"/>
    </sheetView>
  </sheetViews>
  <sheetFormatPr defaultRowHeight="13.5"/>
  <cols>
    <col min="1" max="1" width="9" style="21"/>
    <col min="2" max="2" width="8.875" style="21" customWidth="1"/>
    <col min="3" max="3" width="19.125" style="21" customWidth="1"/>
    <col min="4" max="4" width="14.375" style="21" customWidth="1"/>
    <col min="5" max="5" width="9.375" style="21" customWidth="1"/>
    <col min="6" max="6" width="14.375" style="21" customWidth="1"/>
    <col min="7" max="7" width="9.375" style="21" customWidth="1"/>
    <col min="8" max="8" width="9" style="21"/>
  </cols>
  <sheetData>
    <row r="1" spans="1:13" ht="18.75" customHeight="1">
      <c r="A1" s="12" t="s">
        <v>0</v>
      </c>
      <c r="B1" s="358" t="str">
        <f>基本データ!$D$2</f>
        <v>第68回　岩手県中学校総合体育大会　陸上競技</v>
      </c>
      <c r="C1" s="358"/>
      <c r="D1" s="358"/>
      <c r="E1" s="358"/>
      <c r="F1" s="358"/>
      <c r="G1" s="13"/>
      <c r="H1" s="13"/>
    </row>
    <row r="2" spans="1:13" ht="24.75" customHeight="1">
      <c r="A2" s="359" t="s">
        <v>199</v>
      </c>
      <c r="B2" s="359"/>
      <c r="C2" s="359"/>
      <c r="D2" s="359"/>
      <c r="E2" s="359"/>
      <c r="F2" s="359"/>
      <c r="G2" s="359"/>
      <c r="H2" s="359"/>
    </row>
    <row r="3" spans="1:13" s="118" customFormat="1" ht="18.75" customHeight="1">
      <c r="A3" s="360" t="s">
        <v>511</v>
      </c>
      <c r="B3" s="360"/>
      <c r="C3" s="360"/>
      <c r="D3" s="116"/>
      <c r="E3" s="117" t="s">
        <v>1</v>
      </c>
      <c r="F3" s="361" t="str">
        <f>CONCATENATE(基本データ!$D$4,基本データ!$F$4,基本データ!$H$4,基本データ!$I$4,基本データ!$K$4,基本データ!$L$4,基本データ!$N$4)</f>
        <v>令和3年月日</v>
      </c>
      <c r="G3" s="361"/>
      <c r="H3" s="361"/>
      <c r="J3" s="363" t="s">
        <v>889</v>
      </c>
      <c r="K3" s="363"/>
      <c r="L3" s="363"/>
      <c r="M3" s="363"/>
    </row>
    <row r="4" spans="1:13" ht="26.25" customHeight="1">
      <c r="A4" s="29" t="s">
        <v>192</v>
      </c>
      <c r="B4" s="362" t="str">
        <f>IF(基本データ!$D$6="","",基本データ!$D$6)</f>
        <v/>
      </c>
      <c r="C4" s="362"/>
      <c r="D4" s="362"/>
      <c r="E4" s="362"/>
      <c r="F4" s="30" t="s">
        <v>212</v>
      </c>
      <c r="G4" s="362" t="str">
        <f>IF(基本データ!$C$18="","",基本データ!$C$18)</f>
        <v>ｺｰﾄﾞが出ます</v>
      </c>
      <c r="H4" s="362"/>
      <c r="J4" s="363"/>
      <c r="K4" s="363"/>
      <c r="L4" s="363"/>
      <c r="M4" s="363"/>
    </row>
    <row r="5" spans="1:13" ht="15" customHeight="1" thickBot="1">
      <c r="A5" s="335" t="s">
        <v>2</v>
      </c>
      <c r="B5" s="347" t="str">
        <f>CONCATENATE(基本データ!$C$8,基本データ!$D$8,基本データ!$G$8,基本データ!$H$8)</f>
        <v>〒-</v>
      </c>
      <c r="C5" s="348"/>
      <c r="D5" s="348"/>
      <c r="E5" s="349"/>
      <c r="F5" s="335" t="s">
        <v>3</v>
      </c>
      <c r="G5" s="350" t="str">
        <f>CONCATENATE(基本データ!$D$12,"-",基本データ!$H$12,"-",基本データ!$K$12)</f>
        <v>--</v>
      </c>
      <c r="H5" s="351"/>
    </row>
    <row r="6" spans="1:13" ht="26.25" customHeight="1">
      <c r="A6" s="336"/>
      <c r="B6" s="354" t="str">
        <f>IF(基本データ!$D$10="","",基本データ!$D$10)</f>
        <v/>
      </c>
      <c r="C6" s="355"/>
      <c r="D6" s="355"/>
      <c r="E6" s="356"/>
      <c r="F6" s="336"/>
      <c r="G6" s="352"/>
      <c r="H6" s="353"/>
      <c r="J6" s="364" t="s">
        <v>890</v>
      </c>
      <c r="K6" s="365"/>
      <c r="L6" s="365"/>
      <c r="M6" s="366"/>
    </row>
    <row r="7" spans="1:13" ht="26.25" customHeight="1">
      <c r="A7" s="157" t="s">
        <v>987</v>
      </c>
      <c r="B7" s="357" t="str">
        <f>IF(基本データ!$D$14="","",基本データ!$D$14)</f>
        <v/>
      </c>
      <c r="C7" s="357"/>
      <c r="D7" s="160"/>
      <c r="E7" s="161"/>
      <c r="F7" s="161"/>
      <c r="G7" s="161"/>
      <c r="H7" s="161"/>
      <c r="J7" s="367"/>
      <c r="K7" s="368"/>
      <c r="L7" s="368"/>
      <c r="M7" s="369"/>
    </row>
    <row r="8" spans="1:13" ht="9" customHeight="1">
      <c r="A8" s="158"/>
      <c r="B8" s="158"/>
      <c r="C8" s="158"/>
      <c r="D8" s="158"/>
      <c r="E8" s="158"/>
      <c r="F8" s="158"/>
      <c r="G8" s="158"/>
      <c r="H8" s="158"/>
      <c r="J8" s="367"/>
      <c r="K8" s="368"/>
      <c r="L8" s="368"/>
      <c r="M8" s="369"/>
    </row>
    <row r="9" spans="1:13" ht="13.5" customHeight="1">
      <c r="A9" s="339" t="s">
        <v>6</v>
      </c>
      <c r="B9" s="343" t="s">
        <v>197</v>
      </c>
      <c r="C9" s="17" t="s">
        <v>7</v>
      </c>
      <c r="D9" s="344" t="s">
        <v>876</v>
      </c>
      <c r="E9" s="345"/>
      <c r="F9" s="345"/>
      <c r="G9" s="345"/>
      <c r="H9" s="346"/>
      <c r="J9" s="367"/>
      <c r="K9" s="368"/>
      <c r="L9" s="368"/>
      <c r="M9" s="369"/>
    </row>
    <row r="10" spans="1:13" ht="23.25" thickBot="1">
      <c r="A10" s="340"/>
      <c r="B10" s="343"/>
      <c r="C10" s="156" t="s">
        <v>198</v>
      </c>
      <c r="D10" s="344" t="s">
        <v>8</v>
      </c>
      <c r="E10" s="346"/>
      <c r="F10" s="344" t="s">
        <v>9</v>
      </c>
      <c r="G10" s="346"/>
      <c r="H10" s="19" t="s">
        <v>10</v>
      </c>
      <c r="J10" s="370"/>
      <c r="K10" s="371"/>
      <c r="L10" s="371"/>
      <c r="M10" s="372"/>
    </row>
    <row r="11" spans="1:13" ht="15" customHeight="1">
      <c r="A11" s="335">
        <v>1</v>
      </c>
      <c r="B11" s="337" t="str">
        <f>IF(A11&gt;$G$47,"",VLOOKUP(A11,入力用!$AP$16:$BA$65,3,FALSE))</f>
        <v/>
      </c>
      <c r="C11" s="93" t="str">
        <f>IF(A11&gt;$G$47,"",VLOOKUP(A11,入力用!$AP$16:$BA$65,5,FALSE))</f>
        <v/>
      </c>
      <c r="D11" s="131" t="str">
        <f>IF(A11&gt;$G$47,"",VLOOKUP(A11,入力用!$AP$16:$BA$65,6,FALSE))</f>
        <v/>
      </c>
      <c r="E11" s="132" t="str">
        <f>IF(A11&gt;$G$47,"",VLOOKUP(A11,入力用!$AP$16:$BA$65,7,FALSE))</f>
        <v/>
      </c>
      <c r="F11" s="131" t="str">
        <f>IF(A11&gt;$G$47,"",VLOOKUP(A11,入力用!$AP$16:$BA$65,10,FALSE))</f>
        <v/>
      </c>
      <c r="G11" s="132" t="str">
        <f>IF(A11&gt;$G$47,"",VLOOKUP(A11,入力用!$AP$16:$BA$65,11,FALSE))</f>
        <v/>
      </c>
      <c r="H11" s="337" t="str">
        <f>IF(A11&gt;$G$47,"",VLOOKUP(A11,入力用!$AP$16:$BA$65,14,FALSE))</f>
        <v/>
      </c>
      <c r="J11" s="139"/>
      <c r="K11" s="139"/>
      <c r="L11" s="139"/>
      <c r="M11" s="139"/>
    </row>
    <row r="12" spans="1:13" ht="18.75" customHeight="1">
      <c r="A12" s="336"/>
      <c r="B12" s="338"/>
      <c r="C12" s="20" t="str">
        <f>IF(A11&gt;$G$47,"",VLOOKUP(A11,入力用!$AP$16:$BA$65,4,FALSE))</f>
        <v/>
      </c>
      <c r="D12" s="341" t="str">
        <f>IF(A11&gt;$G$47,"",IF(VLOOKUP(A11,入力用!$AP$16:$BA$65,8,FALSE)="",VLOOKUP(A11,入力用!$AP$16:$BA$65,9,FALSE),VLOOKUP(A11,入力用!$AP$16:$BA$65,8,FALSE)))</f>
        <v/>
      </c>
      <c r="E12" s="342"/>
      <c r="F12" s="341" t="str">
        <f>IF(A11&gt;$G$47,"",IF(VLOOKUP(A11,入力用!$AP$16:$BA$65,12,FALSE)="",VLOOKUP(A11,入力用!$AP$16:$BA$65,13,FALSE),VLOOKUP(A11,入力用!$AP$16:$BA$65,12,FALSE)))</f>
        <v/>
      </c>
      <c r="G12" s="342"/>
      <c r="H12" s="338"/>
      <c r="J12" s="373" t="s">
        <v>891</v>
      </c>
      <c r="K12" s="374"/>
      <c r="L12" s="374"/>
      <c r="M12" s="374"/>
    </row>
    <row r="13" spans="1:13" ht="15" customHeight="1">
      <c r="A13" s="335">
        <v>2</v>
      </c>
      <c r="B13" s="337" t="str">
        <f>IF(A13&gt;$G$47,"",VLOOKUP(A13,入力用!$AP$16:$BA$65,3,FALSE))</f>
        <v/>
      </c>
      <c r="C13" s="93" t="str">
        <f>IF(A13&gt;$G$47,"",VLOOKUP(A13,入力用!$AP$16:$BA$65,5,FALSE))</f>
        <v/>
      </c>
      <c r="D13" s="131" t="str">
        <f>IF(A13&gt;$G$47,"",VLOOKUP(A13,入力用!$AP$16:$BA$65,6,FALSE))</f>
        <v/>
      </c>
      <c r="E13" s="132" t="str">
        <f>IF(A13&gt;$G$47,"",VLOOKUP(A13,入力用!$AP$16:$BA$65,7,FALSE))</f>
        <v/>
      </c>
      <c r="F13" s="131" t="str">
        <f>IF(A13&gt;$G$47,"",VLOOKUP(A13,入力用!$AP$16:$BA$65,10,FALSE))</f>
        <v/>
      </c>
      <c r="G13" s="132" t="str">
        <f>IF(A13&gt;$G$47,"",VLOOKUP(A13,入力用!$AP$16:$BA$65,11,FALSE))</f>
        <v/>
      </c>
      <c r="H13" s="337" t="str">
        <f>IF(A13&gt;$G$47,"",VLOOKUP(A13,入力用!$AP$16:$BA$65,14,FALSE))</f>
        <v/>
      </c>
      <c r="J13" s="374"/>
      <c r="K13" s="374"/>
      <c r="L13" s="374"/>
      <c r="M13" s="374"/>
    </row>
    <row r="14" spans="1:13" ht="18.75" customHeight="1">
      <c r="A14" s="336"/>
      <c r="B14" s="338"/>
      <c r="C14" s="20" t="str">
        <f>IF(A13&gt;$G$47,"",VLOOKUP(A13,入力用!$AP$16:$BA$65,4,FALSE))</f>
        <v/>
      </c>
      <c r="D14" s="341" t="str">
        <f>IF(A13&gt;$G$47,"",IF(VLOOKUP(A13,入力用!$AP$16:$BA$65,8,FALSE)="",VLOOKUP(A13,入力用!$AP$16:$BA$65,9,FALSE),VLOOKUP(A13,入力用!$AP$16:$BA$65,8,FALSE)))</f>
        <v/>
      </c>
      <c r="E14" s="342"/>
      <c r="F14" s="341" t="str">
        <f>IF(A13&gt;$G$47,"",IF(VLOOKUP(A13,入力用!$AP$16:$BA$65,12,FALSE)="",VLOOKUP(A13,入力用!$AP$16:$BA$65,13,FALSE),VLOOKUP(A13,入力用!$AP$16:$BA$65,12,FALSE)))</f>
        <v/>
      </c>
      <c r="G14" s="342"/>
      <c r="H14" s="338"/>
      <c r="J14" s="374"/>
      <c r="K14" s="374"/>
      <c r="L14" s="374"/>
      <c r="M14" s="374"/>
    </row>
    <row r="15" spans="1:13" ht="15" customHeight="1">
      <c r="A15" s="335">
        <v>3</v>
      </c>
      <c r="B15" s="337" t="str">
        <f>IF(A15&gt;$G$47,"",VLOOKUP(A15,入力用!$AP$16:$BA$65,3,FALSE))</f>
        <v/>
      </c>
      <c r="C15" s="93" t="str">
        <f>IF(A15&gt;$G$47,"",VLOOKUP(A15,入力用!$AP$16:$BA$65,5,FALSE))</f>
        <v/>
      </c>
      <c r="D15" s="131" t="str">
        <f>IF(A15&gt;$G$47,"",VLOOKUP(A15,入力用!$AP$16:$BA$65,6,FALSE))</f>
        <v/>
      </c>
      <c r="E15" s="132" t="str">
        <f>IF(A15&gt;$G$47,"",VLOOKUP(A15,入力用!$AP$16:$BA$65,7,FALSE))</f>
        <v/>
      </c>
      <c r="F15" s="131" t="str">
        <f>IF(A15&gt;$G$47,"",VLOOKUP(A15,入力用!$AP$16:$BA$65,10,FALSE))</f>
        <v/>
      </c>
      <c r="G15" s="132" t="str">
        <f>IF(A15&gt;$G$47,"",VLOOKUP(A15,入力用!$AP$16:$BA$65,11,FALSE))</f>
        <v/>
      </c>
      <c r="H15" s="337" t="str">
        <f>IF(A15&gt;$G$47,"",VLOOKUP(A15,入力用!$AP$16:$BA$65,14,FALSE))</f>
        <v/>
      </c>
      <c r="J15" s="374"/>
      <c r="K15" s="374"/>
      <c r="L15" s="374"/>
      <c r="M15" s="374"/>
    </row>
    <row r="16" spans="1:13" ht="18.75" customHeight="1">
      <c r="A16" s="336"/>
      <c r="B16" s="338"/>
      <c r="C16" s="20" t="str">
        <f>IF(A15&gt;$G$47,"",VLOOKUP(A15,入力用!$AP$16:$BA$65,4,FALSE))</f>
        <v/>
      </c>
      <c r="D16" s="341" t="str">
        <f>IF(A15&gt;$G$47,"",IF(VLOOKUP(A15,入力用!$AP$16:$BA$65,8,FALSE)="",VLOOKUP(A15,入力用!$AP$16:$BA$65,9,FALSE),VLOOKUP(A15,入力用!$AP$16:$BA$65,8,FALSE)))</f>
        <v/>
      </c>
      <c r="E16" s="342"/>
      <c r="F16" s="341" t="str">
        <f>IF(A15&gt;$G$47,"",IF(VLOOKUP(A15,入力用!$AP$16:$BA$65,12,FALSE)="",VLOOKUP(A15,入力用!$AP$16:$BA$65,13,FALSE),VLOOKUP(A15,入力用!$AP$16:$BA$65,12,FALSE)))</f>
        <v/>
      </c>
      <c r="G16" s="342"/>
      <c r="H16" s="338"/>
      <c r="J16" s="374"/>
      <c r="K16" s="374"/>
      <c r="L16" s="374"/>
      <c r="M16" s="374"/>
    </row>
    <row r="17" spans="1:13" ht="15" customHeight="1">
      <c r="A17" s="335">
        <v>4</v>
      </c>
      <c r="B17" s="337" t="str">
        <f>IF(A17&gt;$G$47,"",VLOOKUP(A17,入力用!$AP$16:$BA$65,3,FALSE))</f>
        <v/>
      </c>
      <c r="C17" s="93" t="str">
        <f>IF(A17&gt;$G$47,"",VLOOKUP(A17,入力用!$AP$16:$BA$65,5,FALSE))</f>
        <v/>
      </c>
      <c r="D17" s="131" t="str">
        <f>IF(A17&gt;$G$47,"",VLOOKUP(A17,入力用!$AP$16:$BA$65,6,FALSE))</f>
        <v/>
      </c>
      <c r="E17" s="132" t="str">
        <f>IF(A17&gt;$G$47,"",VLOOKUP(A17,入力用!$AP$16:$BA$65,7,FALSE))</f>
        <v/>
      </c>
      <c r="F17" s="131" t="str">
        <f>IF(A17&gt;$G$47,"",VLOOKUP(A17,入力用!$AP$16:$BA$65,10,FALSE))</f>
        <v/>
      </c>
      <c r="G17" s="132" t="str">
        <f>IF(A17&gt;$G$47,"",VLOOKUP(A17,入力用!$AP$16:$BA$65,11,FALSE))</f>
        <v/>
      </c>
      <c r="H17" s="337" t="str">
        <f>IF(A17&gt;$G$47,"",VLOOKUP(A17,入力用!$AP$16:$BA$65,14,FALSE))</f>
        <v/>
      </c>
      <c r="J17" s="374"/>
      <c r="K17" s="374"/>
      <c r="L17" s="374"/>
      <c r="M17" s="374"/>
    </row>
    <row r="18" spans="1:13" ht="18.75" customHeight="1">
      <c r="A18" s="336"/>
      <c r="B18" s="338"/>
      <c r="C18" s="20" t="str">
        <f>IF(A17&gt;$G$47,"",VLOOKUP(A17,入力用!$AP$16:$BA$65,4,FALSE))</f>
        <v/>
      </c>
      <c r="D18" s="341" t="str">
        <f>IF(A17&gt;$G$47,"",IF(VLOOKUP(A17,入力用!$AP$16:$BA$65,8,FALSE)="",VLOOKUP(A17,入力用!$AP$16:$BA$65,9,FALSE),VLOOKUP(A17,入力用!$AP$16:$BA$65,8,FALSE)))</f>
        <v/>
      </c>
      <c r="E18" s="342"/>
      <c r="F18" s="341" t="str">
        <f>IF(A17&gt;$G$47,"",IF(VLOOKUP(A17,入力用!$AP$16:$BA$65,12,FALSE)="",VLOOKUP(A17,入力用!$AP$16:$BA$65,13,FALSE),VLOOKUP(A17,入力用!$AP$16:$BA$65,12,FALSE)))</f>
        <v/>
      </c>
      <c r="G18" s="342"/>
      <c r="H18" s="338"/>
      <c r="J18" s="374"/>
      <c r="K18" s="374"/>
      <c r="L18" s="374"/>
      <c r="M18" s="374"/>
    </row>
    <row r="19" spans="1:13" ht="15" customHeight="1">
      <c r="A19" s="335">
        <v>5</v>
      </c>
      <c r="B19" s="337" t="str">
        <f>IF(A19&gt;$G$47,"",VLOOKUP(A19,入力用!$AP$16:$BA$65,3,FALSE))</f>
        <v/>
      </c>
      <c r="C19" s="93" t="str">
        <f>IF(A19&gt;$G$47,"",VLOOKUP(A19,入力用!$AP$16:$BA$65,5,FALSE))</f>
        <v/>
      </c>
      <c r="D19" s="131" t="str">
        <f>IF(A19&gt;$G$47,"",VLOOKUP(A19,入力用!$AP$16:$BA$65,6,FALSE))</f>
        <v/>
      </c>
      <c r="E19" s="132" t="str">
        <f>IF(A19&gt;$G$47,"",VLOOKUP(A19,入力用!$AP$16:$BA$65,7,FALSE))</f>
        <v/>
      </c>
      <c r="F19" s="131" t="str">
        <f>IF(A19&gt;$G$47,"",VLOOKUP(A19,入力用!$AP$16:$BA$65,10,FALSE))</f>
        <v/>
      </c>
      <c r="G19" s="132" t="str">
        <f>IF(A19&gt;$G$47,"",VLOOKUP(A19,入力用!$AP$16:$BA$65,11,FALSE))</f>
        <v/>
      </c>
      <c r="H19" s="337" t="str">
        <f>IF(A19&gt;$G$47,"",VLOOKUP(A19,入力用!$AP$16:$BA$65,14,FALSE))</f>
        <v/>
      </c>
    </row>
    <row r="20" spans="1:13" ht="18.75" customHeight="1">
      <c r="A20" s="336"/>
      <c r="B20" s="338"/>
      <c r="C20" s="20" t="str">
        <f>IF(A19&gt;$G$47,"",VLOOKUP(A19,入力用!$AP$16:$BA$65,4,FALSE))</f>
        <v/>
      </c>
      <c r="D20" s="341" t="str">
        <f>IF(A19&gt;$G$47,"",IF(VLOOKUP(A19,入力用!$AP$16:$BA$65,8,FALSE)="",VLOOKUP(A19,入力用!$AP$16:$BA$65,9,FALSE),VLOOKUP(A19,入力用!$AP$16:$BA$65,8,FALSE)))</f>
        <v/>
      </c>
      <c r="E20" s="342"/>
      <c r="F20" s="341" t="str">
        <f>IF(A19&gt;$G$47,"",IF(VLOOKUP(A19,入力用!$AP$16:$BA$65,12,FALSE)="",VLOOKUP(A19,入力用!$AP$16:$BA$65,13,FALSE),VLOOKUP(A19,入力用!$AP$16:$BA$65,12,FALSE)))</f>
        <v/>
      </c>
      <c r="G20" s="342"/>
      <c r="H20" s="338"/>
    </row>
    <row r="21" spans="1:13" ht="15" customHeight="1">
      <c r="A21" s="335">
        <v>6</v>
      </c>
      <c r="B21" s="337" t="str">
        <f>IF(A21&gt;$G$47,"",VLOOKUP(A21,入力用!$AP$16:$BA$65,3,FALSE))</f>
        <v/>
      </c>
      <c r="C21" s="93" t="str">
        <f>IF(A21&gt;$G$47,"",VLOOKUP(A21,入力用!$AP$16:$BA$65,5,FALSE))</f>
        <v/>
      </c>
      <c r="D21" s="131" t="str">
        <f>IF(A21&gt;$G$47,"",VLOOKUP(A21,入力用!$AP$16:$BA$65,6,FALSE))</f>
        <v/>
      </c>
      <c r="E21" s="132" t="str">
        <f>IF(A21&gt;$G$47,"",VLOOKUP(A21,入力用!$AP$16:$BA$65,7,FALSE))</f>
        <v/>
      </c>
      <c r="F21" s="131" t="str">
        <f>IF(A21&gt;$G$47,"",VLOOKUP(A21,入力用!$AP$16:$BA$65,10,FALSE))</f>
        <v/>
      </c>
      <c r="G21" s="132" t="str">
        <f>IF(A21&gt;$G$47,"",VLOOKUP(A21,入力用!$AP$16:$BA$65,11,FALSE))</f>
        <v/>
      </c>
      <c r="H21" s="337" t="str">
        <f>IF(A21&gt;$G$47,"",VLOOKUP(A21,入力用!$AP$16:$BA$65,14,FALSE))</f>
        <v/>
      </c>
    </row>
    <row r="22" spans="1:13" ht="18.75" customHeight="1">
      <c r="A22" s="336"/>
      <c r="B22" s="338"/>
      <c r="C22" s="20" t="str">
        <f>IF(A21&gt;$G$47,"",VLOOKUP(A21,入力用!$AP$16:$BA$65,4,FALSE))</f>
        <v/>
      </c>
      <c r="D22" s="341" t="str">
        <f>IF(A21&gt;$G$47,"",IF(VLOOKUP(A21,入力用!$AP$16:$BA$65,8,FALSE)="",VLOOKUP(A21,入力用!$AP$16:$BA$65,9,FALSE),VLOOKUP(A21,入力用!$AP$16:$BA$65,8,FALSE)))</f>
        <v/>
      </c>
      <c r="E22" s="342"/>
      <c r="F22" s="341" t="str">
        <f>IF(A21&gt;$G$47,"",IF(VLOOKUP(A21,入力用!$AP$16:$BA$65,12,FALSE)="",VLOOKUP(A21,入力用!$AP$16:$BA$65,13,FALSE),VLOOKUP(A21,入力用!$AP$16:$BA$65,12,FALSE)))</f>
        <v/>
      </c>
      <c r="G22" s="342"/>
      <c r="H22" s="338"/>
    </row>
    <row r="23" spans="1:13" ht="15" customHeight="1">
      <c r="A23" s="335">
        <v>7</v>
      </c>
      <c r="B23" s="337" t="str">
        <f>IF(A23&gt;$G$47,"",VLOOKUP(A23,入力用!$AP$16:$BA$65,3,FALSE))</f>
        <v/>
      </c>
      <c r="C23" s="93" t="str">
        <f>IF(A23&gt;$G$47,"",VLOOKUP(A23,入力用!$AP$16:$BA$65,5,FALSE))</f>
        <v/>
      </c>
      <c r="D23" s="131" t="str">
        <f>IF(A23&gt;$G$47,"",VLOOKUP(A23,入力用!$AP$16:$BA$65,6,FALSE))</f>
        <v/>
      </c>
      <c r="E23" s="132" t="str">
        <f>IF(A23&gt;$G$47,"",VLOOKUP(A23,入力用!$AP$16:$BA$65,7,FALSE))</f>
        <v/>
      </c>
      <c r="F23" s="131" t="str">
        <f>IF(A23&gt;$G$47,"",VLOOKUP(A23,入力用!$AP$16:$BA$65,10,FALSE))</f>
        <v/>
      </c>
      <c r="G23" s="132" t="str">
        <f>IF(A23&gt;$G$47,"",VLOOKUP(A23,入力用!$AP$16:$BA$65,11,FALSE))</f>
        <v/>
      </c>
      <c r="H23" s="337" t="str">
        <f>IF(A23&gt;$G$47,"",VLOOKUP(A23,入力用!$AP$16:$BA$65,14,FALSE))</f>
        <v/>
      </c>
    </row>
    <row r="24" spans="1:13" ht="18.75" customHeight="1">
      <c r="A24" s="336"/>
      <c r="B24" s="338"/>
      <c r="C24" s="20" t="str">
        <f>IF(A23&gt;$G$47,"",VLOOKUP(A23,入力用!$AP$16:$BA$65,4,FALSE))</f>
        <v/>
      </c>
      <c r="D24" s="341" t="str">
        <f>IF(A23&gt;$G$47,"",IF(VLOOKUP(A23,入力用!$AP$16:$BA$65,8,FALSE)="",VLOOKUP(A23,入力用!$AP$16:$BA$65,9,FALSE),VLOOKUP(A23,入力用!$AP$16:$BA$65,8,FALSE)))</f>
        <v/>
      </c>
      <c r="E24" s="342"/>
      <c r="F24" s="341" t="str">
        <f>IF(A23&gt;$G$47,"",IF(VLOOKUP(A23,入力用!$AP$16:$BA$65,12,FALSE)="",VLOOKUP(A23,入力用!$AP$16:$BA$65,13,FALSE),VLOOKUP(A23,入力用!$AP$16:$BA$65,12,FALSE)))</f>
        <v/>
      </c>
      <c r="G24" s="342"/>
      <c r="H24" s="338"/>
    </row>
    <row r="25" spans="1:13" ht="15" customHeight="1">
      <c r="A25" s="335">
        <v>8</v>
      </c>
      <c r="B25" s="337" t="str">
        <f>IF(A25&gt;$G$47,"",VLOOKUP(A25,入力用!$AP$16:$BA$65,3,FALSE))</f>
        <v/>
      </c>
      <c r="C25" s="93" t="str">
        <f>IF(A25&gt;$G$47,"",VLOOKUP(A25,入力用!$AP$16:$BA$65,5,FALSE))</f>
        <v/>
      </c>
      <c r="D25" s="131" t="str">
        <f>IF(A25&gt;$G$47,"",VLOOKUP(A25,入力用!$AP$16:$BA$65,6,FALSE))</f>
        <v/>
      </c>
      <c r="E25" s="132" t="str">
        <f>IF(A25&gt;$G$47,"",VLOOKUP(A25,入力用!$AP$16:$BA$65,7,FALSE))</f>
        <v/>
      </c>
      <c r="F25" s="131" t="str">
        <f>IF(A25&gt;$G$47,"",VLOOKUP(A25,入力用!$AP$16:$BA$65,10,FALSE))</f>
        <v/>
      </c>
      <c r="G25" s="132" t="str">
        <f>IF(A25&gt;$G$47,"",VLOOKUP(A25,入力用!$AP$16:$BA$65,11,FALSE))</f>
        <v/>
      </c>
      <c r="H25" s="337" t="str">
        <f>IF(A25&gt;$G$47,"",VLOOKUP(A25,入力用!$AP$16:$BA$65,14,FALSE))</f>
        <v/>
      </c>
    </row>
    <row r="26" spans="1:13" ht="18.75" customHeight="1">
      <c r="A26" s="336"/>
      <c r="B26" s="338"/>
      <c r="C26" s="20" t="str">
        <f>IF(A25&gt;$G$47,"",VLOOKUP(A25,入力用!$AP$16:$BA$65,4,FALSE))</f>
        <v/>
      </c>
      <c r="D26" s="341" t="str">
        <f>IF(A25&gt;$G$47,"",IF(VLOOKUP(A25,入力用!$AP$16:$BA$65,8,FALSE)="",VLOOKUP(A25,入力用!$AP$16:$BA$65,9,FALSE),VLOOKUP(A25,入力用!$AP$16:$BA$65,8,FALSE)))</f>
        <v/>
      </c>
      <c r="E26" s="342"/>
      <c r="F26" s="341" t="str">
        <f>IF(A25&gt;$G$47,"",IF(VLOOKUP(A25,入力用!$AP$16:$BA$65,12,FALSE)="",VLOOKUP(A25,入力用!$AP$16:$BA$65,13,FALSE),VLOOKUP(A25,入力用!$AP$16:$BA$65,12,FALSE)))</f>
        <v/>
      </c>
      <c r="G26" s="342"/>
      <c r="H26" s="338"/>
    </row>
    <row r="27" spans="1:13" ht="15" customHeight="1">
      <c r="A27" s="335">
        <v>9</v>
      </c>
      <c r="B27" s="337" t="str">
        <f>IF(A27&gt;$G$47,"",VLOOKUP(A27,入力用!$AP$16:$BA$65,3,FALSE))</f>
        <v/>
      </c>
      <c r="C27" s="93" t="str">
        <f>IF(A27&gt;$G$47,"",VLOOKUP(A27,入力用!$AP$16:$BA$65,5,FALSE))</f>
        <v/>
      </c>
      <c r="D27" s="131" t="str">
        <f>IF(A27&gt;$G$47,"",VLOOKUP(A27,入力用!$AP$16:$BA$65,6,FALSE))</f>
        <v/>
      </c>
      <c r="E27" s="132" t="str">
        <f>IF(A27&gt;$G$47,"",VLOOKUP(A27,入力用!$AP$16:$BA$65,7,FALSE))</f>
        <v/>
      </c>
      <c r="F27" s="131" t="str">
        <f>IF(A27&gt;$G$47,"",VLOOKUP(A27,入力用!$AP$16:$BA$65,10,FALSE))</f>
        <v/>
      </c>
      <c r="G27" s="132" t="str">
        <f>IF(A27&gt;$G$47,"",VLOOKUP(A27,入力用!$AP$16:$BA$65,11,FALSE))</f>
        <v/>
      </c>
      <c r="H27" s="337" t="str">
        <f>IF(A27&gt;$G$47,"",VLOOKUP(A27,入力用!$AP$16:$BA$65,14,FALSE))</f>
        <v/>
      </c>
    </row>
    <row r="28" spans="1:13" ht="18.75" customHeight="1">
      <c r="A28" s="336"/>
      <c r="B28" s="338"/>
      <c r="C28" s="20" t="str">
        <f>IF(A27&gt;$G$47,"",VLOOKUP(A27,入力用!$AP$16:$BA$65,4,FALSE))</f>
        <v/>
      </c>
      <c r="D28" s="341" t="str">
        <f>IF(A27&gt;$G$47,"",IF(VLOOKUP(A27,入力用!$AP$16:$BA$65,8,FALSE)="",VLOOKUP(A27,入力用!$AP$16:$BA$65,9,FALSE),VLOOKUP(A27,入力用!$AP$16:$BA$65,8,FALSE)))</f>
        <v/>
      </c>
      <c r="E28" s="342"/>
      <c r="F28" s="341" t="str">
        <f>IF(A27&gt;$G$47,"",IF(VLOOKUP(A27,入力用!$AP$16:$BA$65,12,FALSE)="",VLOOKUP(A27,入力用!$AP$16:$BA$65,13,FALSE),VLOOKUP(A27,入力用!$AP$16:$BA$65,12,FALSE)))</f>
        <v/>
      </c>
      <c r="G28" s="342"/>
      <c r="H28" s="338"/>
    </row>
    <row r="29" spans="1:13" ht="15" customHeight="1">
      <c r="A29" s="335">
        <v>10</v>
      </c>
      <c r="B29" s="337" t="str">
        <f>IF(A29&gt;$G$47,"",VLOOKUP(A29,入力用!$AP$16:$BA$65,3,FALSE))</f>
        <v/>
      </c>
      <c r="C29" s="93" t="str">
        <f>IF(A29&gt;$G$47,"",VLOOKUP(A29,入力用!$AP$16:$BA$65,5,FALSE))</f>
        <v/>
      </c>
      <c r="D29" s="131" t="str">
        <f>IF(A29&gt;$G$47,"",VLOOKUP(A29,入力用!$AP$16:$BA$65,6,FALSE))</f>
        <v/>
      </c>
      <c r="E29" s="132" t="str">
        <f>IF(A29&gt;$G$47,"",VLOOKUP(A29,入力用!$AP$16:$BA$65,7,FALSE))</f>
        <v/>
      </c>
      <c r="F29" s="131" t="str">
        <f>IF(A29&gt;$G$47,"",VLOOKUP(A29,入力用!$AP$16:$BA$65,10,FALSE))</f>
        <v/>
      </c>
      <c r="G29" s="132" t="str">
        <f>IF(A29&gt;$G$47,"",VLOOKUP(A29,入力用!$AP$16:$BA$65,11,FALSE))</f>
        <v/>
      </c>
      <c r="H29" s="337" t="str">
        <f>IF(A29&gt;$G$47,"",VLOOKUP(A29,入力用!$AP$16:$BA$65,14,FALSE))</f>
        <v/>
      </c>
    </row>
    <row r="30" spans="1:13" ht="18.75" customHeight="1">
      <c r="A30" s="336"/>
      <c r="B30" s="338"/>
      <c r="C30" s="20" t="str">
        <f>IF(A29&gt;$G$47,"",VLOOKUP(A29,入力用!$AP$16:$BA$65,4,FALSE))</f>
        <v/>
      </c>
      <c r="D30" s="341" t="str">
        <f>IF(A29&gt;$G$47,"",IF(VLOOKUP(A29,入力用!$AP$16:$BA$65,8,FALSE)="",VLOOKUP(A29,入力用!$AP$16:$BA$65,9,FALSE),VLOOKUP(A29,入力用!$AP$16:$BA$65,8,FALSE)))</f>
        <v/>
      </c>
      <c r="E30" s="342"/>
      <c r="F30" s="341" t="str">
        <f>IF(A29&gt;$G$47,"",IF(VLOOKUP(A29,入力用!$AP$16:$BA$65,12,FALSE)="",VLOOKUP(A29,入力用!$AP$16:$BA$65,13,FALSE),VLOOKUP(A29,入力用!$AP$16:$BA$65,12,FALSE)))</f>
        <v/>
      </c>
      <c r="G30" s="342"/>
      <c r="H30" s="338"/>
    </row>
    <row r="31" spans="1:13" ht="15" customHeight="1">
      <c r="A31" s="335">
        <v>11</v>
      </c>
      <c r="B31" s="337" t="str">
        <f>IF(A31&gt;$G$47,"",VLOOKUP(A31,入力用!$AP$16:$BA$65,3,FALSE))</f>
        <v/>
      </c>
      <c r="C31" s="93" t="str">
        <f>IF(A31&gt;$G$47,"",VLOOKUP(A31,入力用!$AP$16:$BA$65,5,FALSE))</f>
        <v/>
      </c>
      <c r="D31" s="131" t="str">
        <f>IF(A31&gt;$G$47,"",VLOOKUP(A31,入力用!$AP$16:$BA$65,6,FALSE))</f>
        <v/>
      </c>
      <c r="E31" s="132" t="str">
        <f>IF(A31&gt;$G$47,"",VLOOKUP(A31,入力用!$AP$16:$BA$65,7,FALSE))</f>
        <v/>
      </c>
      <c r="F31" s="131" t="str">
        <f>IF(A31&gt;$G$47,"",VLOOKUP(A31,入力用!$AP$16:$BA$65,10,FALSE))</f>
        <v/>
      </c>
      <c r="G31" s="132" t="str">
        <f>IF(A31&gt;$G$47,"",VLOOKUP(A31,入力用!$AP$16:$BA$65,11,FALSE))</f>
        <v/>
      </c>
      <c r="H31" s="337" t="str">
        <f>IF(A31&gt;$G$47,"",VLOOKUP(A31,入力用!$AP$16:$BA$65,14,FALSE))</f>
        <v/>
      </c>
    </row>
    <row r="32" spans="1:13" ht="18.75" customHeight="1">
      <c r="A32" s="336"/>
      <c r="B32" s="338"/>
      <c r="C32" s="20" t="str">
        <f>IF(A31&gt;$G$47,"",VLOOKUP(A31,入力用!$AP$16:$BA$65,4,FALSE))</f>
        <v/>
      </c>
      <c r="D32" s="341" t="str">
        <f>IF(A31&gt;$G$47,"",IF(VLOOKUP(A31,入力用!$AP$16:$BA$65,8,FALSE)="",VLOOKUP(A31,入力用!$AP$16:$BA$65,9,FALSE),VLOOKUP(A31,入力用!$AP$16:$BA$65,8,FALSE)))</f>
        <v/>
      </c>
      <c r="E32" s="342"/>
      <c r="F32" s="341" t="str">
        <f>IF(A31&gt;$G$47,"",IF(VLOOKUP(A31,入力用!$AP$16:$BA$65,12,FALSE)="",VLOOKUP(A31,入力用!$AP$16:$BA$65,13,FALSE),VLOOKUP(A31,入力用!$AP$16:$BA$65,12,FALSE)))</f>
        <v/>
      </c>
      <c r="G32" s="342"/>
      <c r="H32" s="338"/>
    </row>
    <row r="33" spans="1:8" ht="15" customHeight="1">
      <c r="A33" s="335">
        <v>12</v>
      </c>
      <c r="B33" s="337" t="str">
        <f>IF(A33&gt;$G$47,"",VLOOKUP(A33,入力用!$AP$16:$BA$65,3,FALSE))</f>
        <v/>
      </c>
      <c r="C33" s="93" t="str">
        <f>IF(A33&gt;$G$47,"",VLOOKUP(A33,入力用!$AP$16:$BA$65,5,FALSE))</f>
        <v/>
      </c>
      <c r="D33" s="131" t="str">
        <f>IF(A33&gt;$G$47,"",VLOOKUP(A33,入力用!$AP$16:$BA$65,6,FALSE))</f>
        <v/>
      </c>
      <c r="E33" s="132" t="str">
        <f>IF(A33&gt;$G$47,"",VLOOKUP(A33,入力用!$AP$16:$BA$65,7,FALSE))</f>
        <v/>
      </c>
      <c r="F33" s="131" t="str">
        <f>IF(A33&gt;$G$47,"",VLOOKUP(A33,入力用!$AP$16:$BA$65,10,FALSE))</f>
        <v/>
      </c>
      <c r="G33" s="132" t="str">
        <f>IF(A33&gt;$G$47,"",VLOOKUP(A33,入力用!$AP$16:$BA$65,11,FALSE))</f>
        <v/>
      </c>
      <c r="H33" s="337" t="str">
        <f>IF(A33&gt;$G$47,"",VLOOKUP(A33,入力用!$AP$16:$BA$65,14,FALSE))</f>
        <v/>
      </c>
    </row>
    <row r="34" spans="1:8" ht="18.75" customHeight="1">
      <c r="A34" s="336"/>
      <c r="B34" s="338"/>
      <c r="C34" s="20" t="str">
        <f>IF(A33&gt;$G$47,"",VLOOKUP(A33,入力用!$AP$16:$BA$65,4,FALSE))</f>
        <v/>
      </c>
      <c r="D34" s="341" t="str">
        <f>IF(A33&gt;$G$47,"",IF(VLOOKUP(A33,入力用!$AP$16:$BA$65,8,FALSE)="",VLOOKUP(A33,入力用!$AP$16:$BA$65,9,FALSE),VLOOKUP(A33,入力用!$AP$16:$BA$65,8,FALSE)))</f>
        <v/>
      </c>
      <c r="E34" s="342"/>
      <c r="F34" s="341" t="str">
        <f>IF(A33&gt;$G$47,"",IF(VLOOKUP(A33,入力用!$AP$16:$BA$65,12,FALSE)="",VLOOKUP(A33,入力用!$AP$16:$BA$65,13,FALSE),VLOOKUP(A33,入力用!$AP$16:$BA$65,12,FALSE)))</f>
        <v/>
      </c>
      <c r="G34" s="342"/>
      <c r="H34" s="338"/>
    </row>
    <row r="35" spans="1:8" ht="15" customHeight="1">
      <c r="A35" s="335">
        <v>13</v>
      </c>
      <c r="B35" s="337" t="str">
        <f>IF(A35&gt;$G$47,"",VLOOKUP(A35,入力用!$AP$16:$BA$65,3,FALSE))</f>
        <v/>
      </c>
      <c r="C35" s="93" t="str">
        <f>IF(A35&gt;$G$47,"",VLOOKUP(A35,入力用!$AP$16:$BA$65,5,FALSE))</f>
        <v/>
      </c>
      <c r="D35" s="131" t="str">
        <f>IF(A35&gt;$G$47,"",VLOOKUP(A35,入力用!$AP$16:$BA$65,6,FALSE))</f>
        <v/>
      </c>
      <c r="E35" s="132" t="str">
        <f>IF(A35&gt;$G$47,"",VLOOKUP(A35,入力用!$AP$16:$BA$65,7,FALSE))</f>
        <v/>
      </c>
      <c r="F35" s="131" t="str">
        <f>IF(A35&gt;$G$47,"",VLOOKUP(A35,入力用!$AP$16:$BA$65,10,FALSE))</f>
        <v/>
      </c>
      <c r="G35" s="132" t="str">
        <f>IF(A35&gt;$G$47,"",VLOOKUP(A35,入力用!$AP$16:$BA$65,11,FALSE))</f>
        <v/>
      </c>
      <c r="H35" s="337" t="str">
        <f>IF(A35&gt;$G$47,"",VLOOKUP(A35,入力用!$AP$16:$BA$65,14,FALSE))</f>
        <v/>
      </c>
    </row>
    <row r="36" spans="1:8" ht="18.75" customHeight="1">
      <c r="A36" s="336"/>
      <c r="B36" s="338"/>
      <c r="C36" s="20" t="str">
        <f>IF(A35&gt;$G$47,"",VLOOKUP(A35,入力用!$AP$16:$BA$65,4,FALSE))</f>
        <v/>
      </c>
      <c r="D36" s="341" t="str">
        <f>IF(A35&gt;$G$47,"",IF(VLOOKUP(A35,入力用!$AP$16:$BA$65,8,FALSE)="",VLOOKUP(A35,入力用!$AP$16:$BA$65,9,FALSE),VLOOKUP(A35,入力用!$AP$16:$BA$65,8,FALSE)))</f>
        <v/>
      </c>
      <c r="E36" s="342"/>
      <c r="F36" s="341" t="str">
        <f>IF(A35&gt;$G$47,"",IF(VLOOKUP(A35,入力用!$AP$16:$BA$65,12,FALSE)="",VLOOKUP(A35,入力用!$AP$16:$BA$65,13,FALSE),VLOOKUP(A35,入力用!$AP$16:$BA$65,12,FALSE)))</f>
        <v/>
      </c>
      <c r="G36" s="342"/>
      <c r="H36" s="338"/>
    </row>
    <row r="37" spans="1:8" ht="15" customHeight="1">
      <c r="A37" s="335">
        <v>14</v>
      </c>
      <c r="B37" s="337" t="str">
        <f>IF(A37&gt;$G$47,"",VLOOKUP(A37,入力用!$AP$16:$BA$65,3,FALSE))</f>
        <v/>
      </c>
      <c r="C37" s="93" t="str">
        <f>IF(A37&gt;$G$47,"",VLOOKUP(A37,入力用!$AP$16:$BA$65,5,FALSE))</f>
        <v/>
      </c>
      <c r="D37" s="131" t="str">
        <f>IF(A37&gt;$G$47,"",VLOOKUP(A37,入力用!$AP$16:$BA$65,6,FALSE))</f>
        <v/>
      </c>
      <c r="E37" s="132" t="str">
        <f>IF(A37&gt;$G$47,"",VLOOKUP(A37,入力用!$AP$16:$BA$65,7,FALSE))</f>
        <v/>
      </c>
      <c r="F37" s="131" t="str">
        <f>IF(A37&gt;$G$47,"",VLOOKUP(A37,入力用!$AP$16:$BA$65,10,FALSE))</f>
        <v/>
      </c>
      <c r="G37" s="132" t="str">
        <f>IF(A37&gt;$G$47,"",VLOOKUP(A37,入力用!$AP$16:$BA$65,11,FALSE))</f>
        <v/>
      </c>
      <c r="H37" s="337" t="str">
        <f>IF(A37&gt;$G$47,"",VLOOKUP(A37,入力用!$AP$16:$BA$65,14,FALSE))</f>
        <v/>
      </c>
    </row>
    <row r="38" spans="1:8" ht="18.75" customHeight="1">
      <c r="A38" s="336"/>
      <c r="B38" s="338"/>
      <c r="C38" s="20" t="str">
        <f>IF(A37&gt;$G$47,"",VLOOKUP(A37,入力用!$AP$16:$BA$65,4,FALSE))</f>
        <v/>
      </c>
      <c r="D38" s="341" t="str">
        <f>IF(A37&gt;$G$47,"",IF(VLOOKUP(A37,入力用!$AP$16:$BA$65,8,FALSE)="",VLOOKUP(A37,入力用!$AP$16:$BA$65,9,FALSE),VLOOKUP(A37,入力用!$AP$16:$BA$65,8,FALSE)))</f>
        <v/>
      </c>
      <c r="E38" s="342"/>
      <c r="F38" s="341" t="str">
        <f>IF(A37&gt;$G$47,"",IF(VLOOKUP(A37,入力用!$AP$16:$BA$65,12,FALSE)="",VLOOKUP(A37,入力用!$AP$16:$BA$65,13,FALSE),VLOOKUP(A37,入力用!$AP$16:$BA$65,12,FALSE)))</f>
        <v/>
      </c>
      <c r="G38" s="342"/>
      <c r="H38" s="338"/>
    </row>
    <row r="39" spans="1:8" ht="15" customHeight="1">
      <c r="A39" s="335">
        <v>15</v>
      </c>
      <c r="B39" s="337" t="str">
        <f>IF(A39&gt;$G$47,"",VLOOKUP(A39,入力用!$AP$16:$BA$65,3,FALSE))</f>
        <v/>
      </c>
      <c r="C39" s="93" t="str">
        <f>IF(A39&gt;$G$47,"",VLOOKUP(A39,入力用!$AP$16:$BA$65,5,FALSE))</f>
        <v/>
      </c>
      <c r="D39" s="131" t="str">
        <f>IF(A39&gt;$G$47,"",VLOOKUP(A39,入力用!$AP$16:$BA$65,6,FALSE))</f>
        <v/>
      </c>
      <c r="E39" s="132" t="str">
        <f>IF(A39&gt;$G$47,"",VLOOKUP(A39,入力用!$AP$16:$BA$65,7,FALSE))</f>
        <v/>
      </c>
      <c r="F39" s="131" t="str">
        <f>IF(A39&gt;$G$47,"",VLOOKUP(A39,入力用!$AP$16:$BA$65,10,FALSE))</f>
        <v/>
      </c>
      <c r="G39" s="132" t="str">
        <f>IF(A39&gt;$G$47,"",VLOOKUP(A39,入力用!$AP$16:$BA$65,11,FALSE))</f>
        <v/>
      </c>
      <c r="H39" s="337" t="str">
        <f>IF(A39&gt;$G$47,"",VLOOKUP(A39,入力用!$AP$16:$BA$65,14,FALSE))</f>
        <v/>
      </c>
    </row>
    <row r="40" spans="1:8" ht="18.75" customHeight="1">
      <c r="A40" s="336"/>
      <c r="B40" s="338"/>
      <c r="C40" s="20" t="str">
        <f>IF(A39&gt;$G$47,"",VLOOKUP(A39,入力用!$AP$16:$BA$65,4,FALSE))</f>
        <v/>
      </c>
      <c r="D40" s="341" t="str">
        <f>IF(A39&gt;$G$47,"",IF(VLOOKUP(A39,入力用!$AP$16:$BA$65,8,FALSE)="",VLOOKUP(A39,入力用!$AP$16:$BA$65,9,FALSE),VLOOKUP(A39,入力用!$AP$16:$BA$65,8,FALSE)))</f>
        <v/>
      </c>
      <c r="E40" s="342"/>
      <c r="F40" s="341" t="str">
        <f>IF(A39&gt;$G$47,"",IF(VLOOKUP(A39,入力用!$AP$16:$BA$65,12,FALSE)="",VLOOKUP(A39,入力用!$AP$16:$BA$65,13,FALSE),VLOOKUP(A39,入力用!$AP$16:$BA$65,12,FALSE)))</f>
        <v/>
      </c>
      <c r="G40" s="342"/>
      <c r="H40" s="338"/>
    </row>
    <row r="41" spans="1:8" ht="15" customHeight="1">
      <c r="A41" s="335">
        <v>16</v>
      </c>
      <c r="B41" s="337" t="str">
        <f>IF(A41&gt;$G$47,"",VLOOKUP(A41,入力用!$AP$16:$BA$65,3,FALSE))</f>
        <v/>
      </c>
      <c r="C41" s="93" t="str">
        <f>IF(A41&gt;$G$47,"",VLOOKUP(A41,入力用!$AP$16:$BA$65,5,FALSE))</f>
        <v/>
      </c>
      <c r="D41" s="131" t="str">
        <f>IF(A41&gt;$G$47,"",VLOOKUP(A41,入力用!$AP$16:$BA$65,6,FALSE))</f>
        <v/>
      </c>
      <c r="E41" s="132" t="str">
        <f>IF(A41&gt;$G$47,"",VLOOKUP(A41,入力用!$AP$16:$BA$65,7,FALSE))</f>
        <v/>
      </c>
      <c r="F41" s="131" t="str">
        <f>IF(A41&gt;$G$47,"",VLOOKUP(A41,入力用!$AP$16:$BA$65,10,FALSE))</f>
        <v/>
      </c>
      <c r="G41" s="132" t="str">
        <f>IF(A41&gt;$G$47,"",VLOOKUP(A41,入力用!$AP$16:$BA$65,11,FALSE))</f>
        <v/>
      </c>
      <c r="H41" s="337" t="str">
        <f>IF(A41&gt;$G$47,"",VLOOKUP(A41,入力用!$AP$16:$BA$65,14,FALSE))</f>
        <v/>
      </c>
    </row>
    <row r="42" spans="1:8" ht="18.75" customHeight="1">
      <c r="A42" s="336"/>
      <c r="B42" s="338"/>
      <c r="C42" s="20" t="str">
        <f>IF(A41&gt;$G$47,"",VLOOKUP(A41,入力用!$AP$16:$BA$65,4,FALSE))</f>
        <v/>
      </c>
      <c r="D42" s="341" t="str">
        <f>IF(A41&gt;$G$47,"",IF(VLOOKUP(A41,入力用!$AP$16:$BA$65,8,FALSE)="",VLOOKUP(A41,入力用!$AP$16:$BA$65,9,FALSE),VLOOKUP(A41,入力用!$AP$16:$BA$65,8,FALSE)))</f>
        <v/>
      </c>
      <c r="E42" s="342"/>
      <c r="F42" s="341" t="str">
        <f>IF(A41&gt;$G$47,"",IF(VLOOKUP(A41,入力用!$AP$16:$BA$65,12,FALSE)="",VLOOKUP(A41,入力用!$AP$16:$BA$65,13,FALSE),VLOOKUP(A41,入力用!$AP$16:$BA$65,12,FALSE)))</f>
        <v/>
      </c>
      <c r="G42" s="342"/>
      <c r="H42" s="338"/>
    </row>
    <row r="43" spans="1:8" ht="15" customHeight="1">
      <c r="A43" s="335">
        <v>17</v>
      </c>
      <c r="B43" s="337" t="str">
        <f>IF(A43&gt;$G$47,"",VLOOKUP(A43,入力用!$AP$16:$BA$65,3,FALSE))</f>
        <v/>
      </c>
      <c r="C43" s="93" t="str">
        <f>IF(A43&gt;$G$47,"",VLOOKUP(A43,入力用!$AP$16:$BA$65,5,FALSE))</f>
        <v/>
      </c>
      <c r="D43" s="131" t="str">
        <f>IF(A43&gt;$G$47,"",VLOOKUP(A43,入力用!$AP$16:$BA$65,6,FALSE))</f>
        <v/>
      </c>
      <c r="E43" s="132" t="str">
        <f>IF(A43&gt;$G$47,"",VLOOKUP(A43,入力用!$AP$16:$BA$65,7,FALSE))</f>
        <v/>
      </c>
      <c r="F43" s="131" t="str">
        <f>IF(A43&gt;$G$47,"",VLOOKUP(A43,入力用!$AP$16:$BA$65,10,FALSE))</f>
        <v/>
      </c>
      <c r="G43" s="132" t="str">
        <f>IF(A43&gt;$G$47,"",VLOOKUP(A43,入力用!$AP$16:$BA$65,11,FALSE))</f>
        <v/>
      </c>
      <c r="H43" s="337" t="str">
        <f>IF(A43&gt;$G$47,"",VLOOKUP(A43,入力用!$AP$16:$BA$65,14,FALSE))</f>
        <v/>
      </c>
    </row>
    <row r="44" spans="1:8" ht="18.75" customHeight="1">
      <c r="A44" s="336"/>
      <c r="B44" s="338"/>
      <c r="C44" s="20" t="str">
        <f>IF(A43&gt;$G$47,"",VLOOKUP(A43,入力用!$AP$16:$BA$65,4,FALSE))</f>
        <v/>
      </c>
      <c r="D44" s="341" t="str">
        <f>IF(A43&gt;$G$47,"",IF(VLOOKUP(A43,入力用!$AP$16:$BA$65,8,FALSE)="",VLOOKUP(A43,入力用!$AP$16:$BA$65,9,FALSE),VLOOKUP(A43,入力用!$AP$16:$BA$65,8,FALSE)))</f>
        <v/>
      </c>
      <c r="E44" s="342"/>
      <c r="F44" s="341" t="str">
        <f>IF(A43&gt;$G$47,"",IF(VLOOKUP(A43,入力用!$AP$16:$BA$65,12,FALSE)="",VLOOKUP(A43,入力用!$AP$16:$BA$65,13,FALSE),VLOOKUP(A43,入力用!$AP$16:$BA$65,12,FALSE)))</f>
        <v/>
      </c>
      <c r="G44" s="342"/>
      <c r="H44" s="338"/>
    </row>
    <row r="45" spans="1:8" ht="15" customHeight="1">
      <c r="A45" s="335">
        <v>18</v>
      </c>
      <c r="B45" s="337" t="str">
        <f>IF(A45&gt;$G$47,"",VLOOKUP(A45,入力用!$AP$16:$BA$65,3,FALSE))</f>
        <v/>
      </c>
      <c r="C45" s="93" t="str">
        <f>IF(A45&gt;$G$47,"",VLOOKUP(A45,入力用!$AP$16:$BA$65,5,FALSE))</f>
        <v/>
      </c>
      <c r="D45" s="131" t="str">
        <f>IF(A45&gt;$G$47,"",VLOOKUP(A45,入力用!$AP$16:$BA$65,6,FALSE))</f>
        <v/>
      </c>
      <c r="E45" s="132" t="str">
        <f>IF(A45&gt;$G$47,"",VLOOKUP(A45,入力用!$AP$16:$BA$65,7,FALSE))</f>
        <v/>
      </c>
      <c r="F45" s="131" t="str">
        <f>IF(A45&gt;$G$47,"",VLOOKUP(A45,入力用!$AP$16:$BA$65,10,FALSE))</f>
        <v/>
      </c>
      <c r="G45" s="132" t="str">
        <f>IF(A45&gt;$G$47,"",VLOOKUP(A45,入力用!$AP$16:$BA$65,11,FALSE))</f>
        <v/>
      </c>
      <c r="H45" s="337" t="str">
        <f>IF(A45&gt;$G$47,"",VLOOKUP(A45,入力用!$AP$16:$BA$65,14,FALSE))</f>
        <v/>
      </c>
    </row>
    <row r="46" spans="1:8" ht="18.75" customHeight="1">
      <c r="A46" s="336"/>
      <c r="B46" s="338"/>
      <c r="C46" s="20" t="str">
        <f>IF(A45&gt;$G$47,"",VLOOKUP(A45,入力用!$AP$16:$BA$65,4,FALSE))</f>
        <v/>
      </c>
      <c r="D46" s="341" t="str">
        <f>IF(A45&gt;$G$47,"",IF(VLOOKUP(A45,入力用!$AP$16:$BA$65,8,FALSE)="",VLOOKUP(A45,入力用!$AP$16:$BA$65,9,FALSE),VLOOKUP(A45,入力用!$AP$16:$BA$65,8,FALSE)))</f>
        <v/>
      </c>
      <c r="E46" s="342"/>
      <c r="F46" s="341" t="str">
        <f>IF(A45&gt;$G$47,"",IF(VLOOKUP(A45,入力用!$AP$16:$BA$65,12,FALSE)="",VLOOKUP(A45,入力用!$AP$16:$BA$65,13,FALSE),VLOOKUP(A45,入力用!$AP$16:$BA$65,12,FALSE)))</f>
        <v/>
      </c>
      <c r="G46" s="342"/>
      <c r="H46" s="338"/>
    </row>
    <row r="47" spans="1:8" ht="22.5" customHeight="1" thickBot="1">
      <c r="A47" s="13"/>
      <c r="B47" s="13"/>
      <c r="C47" s="13"/>
      <c r="D47" s="334"/>
      <c r="E47" s="334"/>
      <c r="F47" s="90" t="s">
        <v>519</v>
      </c>
      <c r="G47" s="91">
        <f>入力用!$AL$65</f>
        <v>0</v>
      </c>
      <c r="H47" s="92" t="s">
        <v>520</v>
      </c>
    </row>
    <row r="48" spans="1:8" ht="18.75" customHeight="1">
      <c r="A48" s="12" t="s">
        <v>0</v>
      </c>
      <c r="B48" s="358" t="str">
        <f>基本データ!$D$2</f>
        <v>第68回　岩手県中学校総合体育大会　陸上競技</v>
      </c>
      <c r="C48" s="358"/>
      <c r="D48" s="358"/>
      <c r="E48" s="358"/>
      <c r="F48" s="358"/>
      <c r="G48" s="13"/>
      <c r="H48" s="13"/>
    </row>
    <row r="49" spans="1:8" ht="24.75" customHeight="1">
      <c r="A49" s="359" t="s">
        <v>199</v>
      </c>
      <c r="B49" s="359"/>
      <c r="C49" s="359"/>
      <c r="D49" s="359"/>
      <c r="E49" s="359"/>
      <c r="F49" s="359"/>
      <c r="G49" s="359"/>
      <c r="H49" s="359"/>
    </row>
    <row r="50" spans="1:8" s="118" customFormat="1" ht="18.75" customHeight="1">
      <c r="A50" s="360" t="s">
        <v>511</v>
      </c>
      <c r="B50" s="360"/>
      <c r="C50" s="360"/>
      <c r="D50" s="116"/>
      <c r="E50" s="117" t="s">
        <v>1</v>
      </c>
      <c r="F50" s="361" t="str">
        <f>CONCATENATE(基本データ!$D$4,基本データ!$F$4,基本データ!$H$4,基本データ!$I$4,基本データ!$K$4,基本データ!$L$4,基本データ!$N$4)</f>
        <v>令和3年月日</v>
      </c>
      <c r="G50" s="361"/>
      <c r="H50" s="361"/>
    </row>
    <row r="51" spans="1:8" ht="26.25" customHeight="1">
      <c r="A51" s="29" t="s">
        <v>192</v>
      </c>
      <c r="B51" s="362" t="str">
        <f>IF(基本データ!$D$6="","",基本データ!$D$6)</f>
        <v/>
      </c>
      <c r="C51" s="362"/>
      <c r="D51" s="362"/>
      <c r="E51" s="362"/>
      <c r="F51" s="30" t="s">
        <v>212</v>
      </c>
      <c r="G51" s="362" t="str">
        <f>IF(基本データ!$C$18="","",基本データ!$C$18)</f>
        <v>ｺｰﾄﾞが出ます</v>
      </c>
      <c r="H51" s="362"/>
    </row>
    <row r="52" spans="1:8" ht="15" customHeight="1">
      <c r="A52" s="335" t="s">
        <v>2</v>
      </c>
      <c r="B52" s="347" t="str">
        <f>CONCATENATE(基本データ!$C$8,基本データ!$D$8,基本データ!$G$8,基本データ!$H$8)</f>
        <v>〒-</v>
      </c>
      <c r="C52" s="348"/>
      <c r="D52" s="348"/>
      <c r="E52" s="349"/>
      <c r="F52" s="335" t="s">
        <v>3</v>
      </c>
      <c r="G52" s="350" t="str">
        <f>CONCATENATE(基本データ!$D$12,"-",基本データ!$H$12,"-",基本データ!$K$12)</f>
        <v>--</v>
      </c>
      <c r="H52" s="351"/>
    </row>
    <row r="53" spans="1:8" ht="26.25" customHeight="1">
      <c r="A53" s="336"/>
      <c r="B53" s="354" t="str">
        <f>IF(基本データ!$D$10="","",基本データ!$D$10)</f>
        <v/>
      </c>
      <c r="C53" s="355"/>
      <c r="D53" s="355"/>
      <c r="E53" s="356"/>
      <c r="F53" s="336"/>
      <c r="G53" s="352"/>
      <c r="H53" s="353"/>
    </row>
    <row r="54" spans="1:8" ht="26.25" customHeight="1">
      <c r="A54" s="157" t="s">
        <v>987</v>
      </c>
      <c r="B54" s="357" t="str">
        <f>IF(基本データ!$D$14="","",基本データ!$D$14)</f>
        <v/>
      </c>
      <c r="C54" s="357"/>
      <c r="D54" s="160"/>
      <c r="E54" s="161"/>
      <c r="F54" s="161"/>
      <c r="G54" s="161"/>
      <c r="H54" s="161"/>
    </row>
    <row r="55" spans="1:8" ht="9" customHeight="1">
      <c r="A55" s="158"/>
      <c r="B55" s="158"/>
      <c r="C55" s="158"/>
      <c r="D55" s="158"/>
      <c r="E55" s="158"/>
      <c r="F55" s="158"/>
      <c r="G55" s="158"/>
      <c r="H55" s="158"/>
    </row>
    <row r="56" spans="1:8" ht="13.5" customHeight="1">
      <c r="A56" s="339" t="s">
        <v>6</v>
      </c>
      <c r="B56" s="343" t="s">
        <v>197</v>
      </c>
      <c r="C56" s="17" t="s">
        <v>7</v>
      </c>
      <c r="D56" s="344" t="s">
        <v>876</v>
      </c>
      <c r="E56" s="345"/>
      <c r="F56" s="345"/>
      <c r="G56" s="345"/>
      <c r="H56" s="346"/>
    </row>
    <row r="57" spans="1:8" ht="22.5">
      <c r="A57" s="340"/>
      <c r="B57" s="343"/>
      <c r="C57" s="156" t="s">
        <v>198</v>
      </c>
      <c r="D57" s="344" t="s">
        <v>8</v>
      </c>
      <c r="E57" s="346"/>
      <c r="F57" s="344" t="s">
        <v>9</v>
      </c>
      <c r="G57" s="346"/>
      <c r="H57" s="19" t="s">
        <v>10</v>
      </c>
    </row>
    <row r="58" spans="1:8" ht="15" customHeight="1">
      <c r="A58" s="335">
        <v>19</v>
      </c>
      <c r="B58" s="337" t="str">
        <f>IF(A58&gt;$G$47,"",VLOOKUP(A58,入力用!$AP$16:$BA$65,3,FALSE))</f>
        <v/>
      </c>
      <c r="C58" s="93" t="str">
        <f>IF(A58&gt;$G$47,"",VLOOKUP(A58,入力用!$AP$16:$BA$65,5,FALSE))</f>
        <v/>
      </c>
      <c r="D58" s="131" t="str">
        <f>IF(A58&gt;$G$47,"",VLOOKUP(A58,入力用!$AP$16:$BA$65,6,FALSE))</f>
        <v/>
      </c>
      <c r="E58" s="132" t="str">
        <f>IF(A58&gt;$G$47,"",VLOOKUP(A58,入力用!$AP$16:$BA$65,7,FALSE))</f>
        <v/>
      </c>
      <c r="F58" s="131" t="str">
        <f>IF(A58&gt;$G$47,"",VLOOKUP(A58,入力用!$AP$16:$BA$65,10,FALSE))</f>
        <v/>
      </c>
      <c r="G58" s="132" t="str">
        <f>IF(A58&gt;$G$47,"",VLOOKUP(A58,入力用!$AP$16:$BA$65,11,FALSE))</f>
        <v/>
      </c>
      <c r="H58" s="337" t="str">
        <f>IF(A58&gt;$G$47,"",VLOOKUP(A58,入力用!$AP$16:$BA$65,14,FALSE))</f>
        <v/>
      </c>
    </row>
    <row r="59" spans="1:8" ht="18.75" customHeight="1">
      <c r="A59" s="336"/>
      <c r="B59" s="338"/>
      <c r="C59" s="20" t="str">
        <f>IF(A58&gt;$G$47,"",VLOOKUP(A58,入力用!$AP$16:$BA$65,4,FALSE))</f>
        <v/>
      </c>
      <c r="D59" s="341" t="str">
        <f>IF(A58&gt;$G$47,"",IF(VLOOKUP(A58,入力用!$AP$16:$BA$65,8,FALSE)="",VLOOKUP(A58,入力用!$AP$16:$BA$65,9,FALSE),VLOOKUP(A58,入力用!$AP$16:$BA$65,8,FALSE)))</f>
        <v/>
      </c>
      <c r="E59" s="342"/>
      <c r="F59" s="341" t="str">
        <f>IF(A58&gt;$G$47,"",IF(VLOOKUP(A58,入力用!$AP$16:$BA$65,12,FALSE)="",VLOOKUP(A58,入力用!$AP$16:$BA$65,13,FALSE),VLOOKUP(A58,入力用!$AP$16:$BA$65,12,FALSE)))</f>
        <v/>
      </c>
      <c r="G59" s="342"/>
      <c r="H59" s="338"/>
    </row>
    <row r="60" spans="1:8" ht="15" customHeight="1">
      <c r="A60" s="335">
        <v>20</v>
      </c>
      <c r="B60" s="337" t="str">
        <f>IF(A60&gt;$G$47,"",VLOOKUP(A60,入力用!$AP$16:$BA$65,3,FALSE))</f>
        <v/>
      </c>
      <c r="C60" s="93" t="str">
        <f>IF(A60&gt;$G$47,"",VLOOKUP(A60,入力用!$AP$16:$BA$65,5,FALSE))</f>
        <v/>
      </c>
      <c r="D60" s="131" t="str">
        <f>IF(A60&gt;$G$47,"",VLOOKUP(A60,入力用!$AP$16:$BA$65,6,FALSE))</f>
        <v/>
      </c>
      <c r="E60" s="132" t="str">
        <f>IF(A60&gt;$G$47,"",VLOOKUP(A60,入力用!$AP$16:$BA$65,7,FALSE))</f>
        <v/>
      </c>
      <c r="F60" s="131" t="str">
        <f>IF(A60&gt;$G$47,"",VLOOKUP(A60,入力用!$AP$16:$BA$65,10,FALSE))</f>
        <v/>
      </c>
      <c r="G60" s="132" t="str">
        <f>IF(A60&gt;$G$47,"",VLOOKUP(A60,入力用!$AP$16:$BA$65,11,FALSE))</f>
        <v/>
      </c>
      <c r="H60" s="337" t="str">
        <f>IF(A60&gt;$G$47,"",VLOOKUP(A60,入力用!$AP$16:$BA$65,14,FALSE))</f>
        <v/>
      </c>
    </row>
    <row r="61" spans="1:8" ht="18.75" customHeight="1">
      <c r="A61" s="336"/>
      <c r="B61" s="338"/>
      <c r="C61" s="20" t="str">
        <f>IF(A60&gt;$G$47,"",VLOOKUP(A60,入力用!$AP$16:$BA$65,4,FALSE))</f>
        <v/>
      </c>
      <c r="D61" s="341" t="str">
        <f>IF(A60&gt;$G$47,"",IF(VLOOKUP(A60,入力用!$AP$16:$BA$65,8,FALSE)="",VLOOKUP(A60,入力用!$AP$16:$BA$65,9,FALSE),VLOOKUP(A60,入力用!$AP$16:$BA$65,8,FALSE)))</f>
        <v/>
      </c>
      <c r="E61" s="342"/>
      <c r="F61" s="341" t="str">
        <f>IF(A60&gt;$G$47,"",IF(VLOOKUP(A60,入力用!$AP$16:$BA$65,12,FALSE)="",VLOOKUP(A60,入力用!$AP$16:$BA$65,13,FALSE),VLOOKUP(A60,入力用!$AP$16:$BA$65,12,FALSE)))</f>
        <v/>
      </c>
      <c r="G61" s="342"/>
      <c r="H61" s="338"/>
    </row>
    <row r="62" spans="1:8" ht="15" customHeight="1">
      <c r="A62" s="335">
        <v>21</v>
      </c>
      <c r="B62" s="337" t="str">
        <f>IF(A62&gt;$G$47,"",VLOOKUP(A62,入力用!$AP$16:$BA$65,3,FALSE))</f>
        <v/>
      </c>
      <c r="C62" s="93" t="str">
        <f>IF(A62&gt;$G$47,"",VLOOKUP(A62,入力用!$AP$16:$BA$65,5,FALSE))</f>
        <v/>
      </c>
      <c r="D62" s="131" t="str">
        <f>IF(A62&gt;$G$47,"",VLOOKUP(A62,入力用!$AP$16:$BA$65,6,FALSE))</f>
        <v/>
      </c>
      <c r="E62" s="132" t="str">
        <f>IF(A62&gt;$G$47,"",VLOOKUP(A62,入力用!$AP$16:$BA$65,7,FALSE))</f>
        <v/>
      </c>
      <c r="F62" s="131" t="str">
        <f>IF(A62&gt;$G$47,"",VLOOKUP(A62,入力用!$AP$16:$BA$65,10,FALSE))</f>
        <v/>
      </c>
      <c r="G62" s="132" t="str">
        <f>IF(A62&gt;$G$47,"",VLOOKUP(A62,入力用!$AP$16:$BA$65,11,FALSE))</f>
        <v/>
      </c>
      <c r="H62" s="337" t="str">
        <f>IF(A62&gt;$G$47,"",VLOOKUP(A62,入力用!$AP$16:$BA$65,14,FALSE))</f>
        <v/>
      </c>
    </row>
    <row r="63" spans="1:8" ht="18.75" customHeight="1">
      <c r="A63" s="336"/>
      <c r="B63" s="338"/>
      <c r="C63" s="20" t="str">
        <f>IF(A62&gt;$G$47,"",VLOOKUP(A62,入力用!$AP$16:$BA$65,4,FALSE))</f>
        <v/>
      </c>
      <c r="D63" s="341" t="str">
        <f>IF(A62&gt;$G$47,"",IF(VLOOKUP(A62,入力用!$AP$16:$BA$65,8,FALSE)="",VLOOKUP(A62,入力用!$AP$16:$BA$65,9,FALSE),VLOOKUP(A62,入力用!$AP$16:$BA$65,8,FALSE)))</f>
        <v/>
      </c>
      <c r="E63" s="342"/>
      <c r="F63" s="341" t="str">
        <f>IF(A62&gt;$G$47,"",IF(VLOOKUP(A62,入力用!$AP$16:$BA$65,12,FALSE)="",VLOOKUP(A62,入力用!$AP$16:$BA$65,13,FALSE),VLOOKUP(A62,入力用!$AP$16:$BA$65,12,FALSE)))</f>
        <v/>
      </c>
      <c r="G63" s="342"/>
      <c r="H63" s="338"/>
    </row>
    <row r="64" spans="1:8" ht="15" customHeight="1">
      <c r="A64" s="335">
        <v>22</v>
      </c>
      <c r="B64" s="337" t="str">
        <f>IF(A64&gt;$G$47,"",VLOOKUP(A64,入力用!$AP$16:$BA$65,3,FALSE))</f>
        <v/>
      </c>
      <c r="C64" s="93" t="str">
        <f>IF(A64&gt;$G$47,"",VLOOKUP(A64,入力用!$AP$16:$BA$65,5,FALSE))</f>
        <v/>
      </c>
      <c r="D64" s="131" t="str">
        <f>IF(A64&gt;$G$47,"",VLOOKUP(A64,入力用!$AP$16:$BA$65,6,FALSE))</f>
        <v/>
      </c>
      <c r="E64" s="132" t="str">
        <f>IF(A64&gt;$G$47,"",VLOOKUP(A64,入力用!$AP$16:$BA$65,7,FALSE))</f>
        <v/>
      </c>
      <c r="F64" s="131" t="str">
        <f>IF(A64&gt;$G$47,"",VLOOKUP(A64,入力用!$AP$16:$BA$65,10,FALSE))</f>
        <v/>
      </c>
      <c r="G64" s="132" t="str">
        <f>IF(A64&gt;$G$47,"",VLOOKUP(A64,入力用!$AP$16:$BA$65,11,FALSE))</f>
        <v/>
      </c>
      <c r="H64" s="337" t="str">
        <f>IF(A64&gt;$G$47,"",VLOOKUP(A64,入力用!$AP$16:$BA$65,14,FALSE))</f>
        <v/>
      </c>
    </row>
    <row r="65" spans="1:8" ht="18.75" customHeight="1">
      <c r="A65" s="336"/>
      <c r="B65" s="338"/>
      <c r="C65" s="20" t="str">
        <f>IF(A64&gt;$G$47,"",VLOOKUP(A64,入力用!$AP$16:$BA$65,4,FALSE))</f>
        <v/>
      </c>
      <c r="D65" s="341" t="str">
        <f>IF(A64&gt;$G$47,"",IF(VLOOKUP(A64,入力用!$AP$16:$BA$65,8,FALSE)="",VLOOKUP(A64,入力用!$AP$16:$BA$65,9,FALSE),VLOOKUP(A64,入力用!$AP$16:$BA$65,8,FALSE)))</f>
        <v/>
      </c>
      <c r="E65" s="342"/>
      <c r="F65" s="341" t="str">
        <f>IF(A64&gt;$G$47,"",IF(VLOOKUP(A64,入力用!$AP$16:$BA$65,12,FALSE)="",VLOOKUP(A64,入力用!$AP$16:$BA$65,13,FALSE),VLOOKUP(A64,入力用!$AP$16:$BA$65,12,FALSE)))</f>
        <v/>
      </c>
      <c r="G65" s="342"/>
      <c r="H65" s="338"/>
    </row>
    <row r="66" spans="1:8" ht="15" customHeight="1">
      <c r="A66" s="335">
        <v>23</v>
      </c>
      <c r="B66" s="337" t="str">
        <f>IF(A66&gt;$G$47,"",VLOOKUP(A66,入力用!$AP$16:$BA$65,3,FALSE))</f>
        <v/>
      </c>
      <c r="C66" s="93" t="str">
        <f>IF(A66&gt;$G$47,"",VLOOKUP(A66,入力用!$AP$16:$BA$65,5,FALSE))</f>
        <v/>
      </c>
      <c r="D66" s="131" t="str">
        <f>IF(A66&gt;$G$47,"",VLOOKUP(A66,入力用!$AP$16:$BA$65,6,FALSE))</f>
        <v/>
      </c>
      <c r="E66" s="132" t="str">
        <f>IF(A66&gt;$G$47,"",VLOOKUP(A66,入力用!$AP$16:$BA$65,7,FALSE))</f>
        <v/>
      </c>
      <c r="F66" s="131" t="str">
        <f>IF(A66&gt;$G$47,"",VLOOKUP(A66,入力用!$AP$16:$BA$65,10,FALSE))</f>
        <v/>
      </c>
      <c r="G66" s="132" t="str">
        <f>IF(A66&gt;$G$47,"",VLOOKUP(A66,入力用!$AP$16:$BA$65,11,FALSE))</f>
        <v/>
      </c>
      <c r="H66" s="337" t="str">
        <f>IF(A66&gt;$G$47,"",VLOOKUP(A66,入力用!$AP$16:$BA$65,14,FALSE))</f>
        <v/>
      </c>
    </row>
    <row r="67" spans="1:8" ht="18.75" customHeight="1">
      <c r="A67" s="336"/>
      <c r="B67" s="338"/>
      <c r="C67" s="20" t="str">
        <f>IF(A66&gt;$G$47,"",VLOOKUP(A66,入力用!$AP$16:$BA$65,4,FALSE))</f>
        <v/>
      </c>
      <c r="D67" s="341" t="str">
        <f>IF(A66&gt;$G$47,"",IF(VLOOKUP(A66,入力用!$AP$16:$BA$65,8,FALSE)="",VLOOKUP(A66,入力用!$AP$16:$BA$65,9,FALSE),VLOOKUP(A66,入力用!$AP$16:$BA$65,8,FALSE)))</f>
        <v/>
      </c>
      <c r="E67" s="342"/>
      <c r="F67" s="341" t="str">
        <f>IF(A66&gt;$G$47,"",IF(VLOOKUP(A66,入力用!$AP$16:$BA$65,12,FALSE)="",VLOOKUP(A66,入力用!$AP$16:$BA$65,13,FALSE),VLOOKUP(A66,入力用!$AP$16:$BA$65,12,FALSE)))</f>
        <v/>
      </c>
      <c r="G67" s="342"/>
      <c r="H67" s="338"/>
    </row>
    <row r="68" spans="1:8" ht="15" customHeight="1">
      <c r="A68" s="335">
        <v>24</v>
      </c>
      <c r="B68" s="337" t="str">
        <f>IF(A68&gt;$G$47,"",VLOOKUP(A68,入力用!$AP$16:$BA$65,3,FALSE))</f>
        <v/>
      </c>
      <c r="C68" s="93" t="str">
        <f>IF(A68&gt;$G$47,"",VLOOKUP(A68,入力用!$AP$16:$BA$65,5,FALSE))</f>
        <v/>
      </c>
      <c r="D68" s="131" t="str">
        <f>IF(A68&gt;$G$47,"",VLOOKUP(A68,入力用!$AP$16:$BA$65,6,FALSE))</f>
        <v/>
      </c>
      <c r="E68" s="132" t="str">
        <f>IF(A68&gt;$G$47,"",VLOOKUP(A68,入力用!$AP$16:$BA$65,7,FALSE))</f>
        <v/>
      </c>
      <c r="F68" s="131" t="str">
        <f>IF(A68&gt;$G$47,"",VLOOKUP(A68,入力用!$AP$16:$BA$65,10,FALSE))</f>
        <v/>
      </c>
      <c r="G68" s="132" t="str">
        <f>IF(A68&gt;$G$47,"",VLOOKUP(A68,入力用!$AP$16:$BA$65,11,FALSE))</f>
        <v/>
      </c>
      <c r="H68" s="337" t="str">
        <f>IF(A68&gt;$G$47,"",VLOOKUP(A68,入力用!$AP$16:$BA$65,14,FALSE))</f>
        <v/>
      </c>
    </row>
    <row r="69" spans="1:8" ht="18.75" customHeight="1">
      <c r="A69" s="336"/>
      <c r="B69" s="338"/>
      <c r="C69" s="20" t="str">
        <f>IF(A68&gt;$G$47,"",VLOOKUP(A68,入力用!$AP$16:$BA$65,4,FALSE))</f>
        <v/>
      </c>
      <c r="D69" s="341" t="str">
        <f>IF(A68&gt;$G$47,"",IF(VLOOKUP(A68,入力用!$AP$16:$BA$65,8,FALSE)="",VLOOKUP(A68,入力用!$AP$16:$BA$65,9,FALSE),VLOOKUP(A68,入力用!$AP$16:$BA$65,8,FALSE)))</f>
        <v/>
      </c>
      <c r="E69" s="342"/>
      <c r="F69" s="341" t="str">
        <f>IF(A68&gt;$G$47,"",IF(VLOOKUP(A68,入力用!$AP$16:$BA$65,12,FALSE)="",VLOOKUP(A68,入力用!$AP$16:$BA$65,13,FALSE),VLOOKUP(A68,入力用!$AP$16:$BA$65,12,FALSE)))</f>
        <v/>
      </c>
      <c r="G69" s="342"/>
      <c r="H69" s="338"/>
    </row>
    <row r="70" spans="1:8" ht="15" customHeight="1">
      <c r="A70" s="335">
        <v>25</v>
      </c>
      <c r="B70" s="337" t="str">
        <f>IF(A70&gt;$G$47,"",VLOOKUP(A70,入力用!$AP$16:$BA$65,3,FALSE))</f>
        <v/>
      </c>
      <c r="C70" s="93" t="str">
        <f>IF(A70&gt;$G$47,"",VLOOKUP(A70,入力用!$AP$16:$BA$65,5,FALSE))</f>
        <v/>
      </c>
      <c r="D70" s="131" t="str">
        <f>IF(A70&gt;$G$47,"",VLOOKUP(A70,入力用!$AP$16:$BA$65,6,FALSE))</f>
        <v/>
      </c>
      <c r="E70" s="132" t="str">
        <f>IF(A70&gt;$G$47,"",VLOOKUP(A70,入力用!$AP$16:$BA$65,7,FALSE))</f>
        <v/>
      </c>
      <c r="F70" s="131" t="str">
        <f>IF(A70&gt;$G$47,"",VLOOKUP(A70,入力用!$AP$16:$BA$65,10,FALSE))</f>
        <v/>
      </c>
      <c r="G70" s="132" t="str">
        <f>IF(A70&gt;$G$47,"",VLOOKUP(A70,入力用!$AP$16:$BA$65,11,FALSE))</f>
        <v/>
      </c>
      <c r="H70" s="337" t="str">
        <f>IF(A70&gt;$G$47,"",VLOOKUP(A70,入力用!$AP$16:$BA$65,14,FALSE))</f>
        <v/>
      </c>
    </row>
    <row r="71" spans="1:8" ht="18.75" customHeight="1">
      <c r="A71" s="336"/>
      <c r="B71" s="338"/>
      <c r="C71" s="20" t="str">
        <f>IF(A70&gt;$G$47,"",VLOOKUP(A70,入力用!$AP$16:$BA$65,4,FALSE))</f>
        <v/>
      </c>
      <c r="D71" s="341" t="str">
        <f>IF(A70&gt;$G$47,"",IF(VLOOKUP(A70,入力用!$AP$16:$BA$65,8,FALSE)="",VLOOKUP(A70,入力用!$AP$16:$BA$65,9,FALSE),VLOOKUP(A70,入力用!$AP$16:$BA$65,8,FALSE)))</f>
        <v/>
      </c>
      <c r="E71" s="342"/>
      <c r="F71" s="341" t="str">
        <f>IF(A70&gt;$G$47,"",IF(VLOOKUP(A70,入力用!$AP$16:$BA$65,12,FALSE)="",VLOOKUP(A70,入力用!$AP$16:$BA$65,13,FALSE),VLOOKUP(A70,入力用!$AP$16:$BA$65,12,FALSE)))</f>
        <v/>
      </c>
      <c r="G71" s="342"/>
      <c r="H71" s="338"/>
    </row>
    <row r="72" spans="1:8" ht="15" customHeight="1">
      <c r="A72" s="335">
        <v>26</v>
      </c>
      <c r="B72" s="337" t="str">
        <f>IF(A72&gt;$G$47,"",VLOOKUP(A72,入力用!$AP$16:$BA$65,3,FALSE))</f>
        <v/>
      </c>
      <c r="C72" s="93" t="str">
        <f>IF(A72&gt;$G$47,"",VLOOKUP(A72,入力用!$AP$16:$BA$65,5,FALSE))</f>
        <v/>
      </c>
      <c r="D72" s="131" t="str">
        <f>IF(A72&gt;$G$47,"",VLOOKUP(A72,入力用!$AP$16:$BA$65,6,FALSE))</f>
        <v/>
      </c>
      <c r="E72" s="132" t="str">
        <f>IF(A72&gt;$G$47,"",VLOOKUP(A72,入力用!$AP$16:$BA$65,7,FALSE))</f>
        <v/>
      </c>
      <c r="F72" s="131" t="str">
        <f>IF(A72&gt;$G$47,"",VLOOKUP(A72,入力用!$AP$16:$BA$65,10,FALSE))</f>
        <v/>
      </c>
      <c r="G72" s="132" t="str">
        <f>IF(A72&gt;$G$47,"",VLOOKUP(A72,入力用!$AP$16:$BA$65,11,FALSE))</f>
        <v/>
      </c>
      <c r="H72" s="337" t="str">
        <f>IF(A72&gt;$G$47,"",VLOOKUP(A72,入力用!$AP$16:$BA$65,14,FALSE))</f>
        <v/>
      </c>
    </row>
    <row r="73" spans="1:8" ht="18.75" customHeight="1">
      <c r="A73" s="336"/>
      <c r="B73" s="338"/>
      <c r="C73" s="20" t="str">
        <f>IF(A72&gt;$G$47,"",VLOOKUP(A72,入力用!$AP$16:$BA$65,4,FALSE))</f>
        <v/>
      </c>
      <c r="D73" s="341" t="str">
        <f>IF(A72&gt;$G$47,"",IF(VLOOKUP(A72,入力用!$AP$16:$BA$65,8,FALSE)="",VLOOKUP(A72,入力用!$AP$16:$BA$65,9,FALSE),VLOOKUP(A72,入力用!$AP$16:$BA$65,8,FALSE)))</f>
        <v/>
      </c>
      <c r="E73" s="342"/>
      <c r="F73" s="341" t="str">
        <f>IF(A72&gt;$G$47,"",IF(VLOOKUP(A72,入力用!$AP$16:$BA$65,12,FALSE)="",VLOOKUP(A72,入力用!$AP$16:$BA$65,13,FALSE),VLOOKUP(A72,入力用!$AP$16:$BA$65,12,FALSE)))</f>
        <v/>
      </c>
      <c r="G73" s="342"/>
      <c r="H73" s="338"/>
    </row>
    <row r="74" spans="1:8" ht="15" customHeight="1">
      <c r="A74" s="335">
        <v>27</v>
      </c>
      <c r="B74" s="337" t="str">
        <f>IF(A74&gt;$G$47,"",VLOOKUP(A74,入力用!$AP$16:$BA$65,3,FALSE))</f>
        <v/>
      </c>
      <c r="C74" s="93" t="str">
        <f>IF(A74&gt;$G$47,"",VLOOKUP(A74,入力用!$AP$16:$BA$65,5,FALSE))</f>
        <v/>
      </c>
      <c r="D74" s="131" t="str">
        <f>IF(A74&gt;$G$47,"",VLOOKUP(A74,入力用!$AP$16:$BA$65,6,FALSE))</f>
        <v/>
      </c>
      <c r="E74" s="132" t="str">
        <f>IF(A74&gt;$G$47,"",VLOOKUP(A74,入力用!$AP$16:$BA$65,7,FALSE))</f>
        <v/>
      </c>
      <c r="F74" s="131" t="str">
        <f>IF(A74&gt;$G$47,"",VLOOKUP(A74,入力用!$AP$16:$BA$65,10,FALSE))</f>
        <v/>
      </c>
      <c r="G74" s="132" t="str">
        <f>IF(A74&gt;$G$47,"",VLOOKUP(A74,入力用!$AP$16:$BA$65,11,FALSE))</f>
        <v/>
      </c>
      <c r="H74" s="337" t="str">
        <f>IF(A74&gt;$G$47,"",VLOOKUP(A74,入力用!$AP$16:$BA$65,14,FALSE))</f>
        <v/>
      </c>
    </row>
    <row r="75" spans="1:8" ht="18.75" customHeight="1">
      <c r="A75" s="336"/>
      <c r="B75" s="338"/>
      <c r="C75" s="20" t="str">
        <f>IF(A74&gt;$G$47,"",VLOOKUP(A74,入力用!$AP$16:$BA$65,4,FALSE))</f>
        <v/>
      </c>
      <c r="D75" s="341" t="str">
        <f>IF(A74&gt;$G$47,"",IF(VLOOKUP(A74,入力用!$AP$16:$BA$65,8,FALSE)="",VLOOKUP(A74,入力用!$AP$16:$BA$65,9,FALSE),VLOOKUP(A74,入力用!$AP$16:$BA$65,8,FALSE)))</f>
        <v/>
      </c>
      <c r="E75" s="342"/>
      <c r="F75" s="341" t="str">
        <f>IF(A74&gt;$G$47,"",IF(VLOOKUP(A74,入力用!$AP$16:$BA$65,12,FALSE)="",VLOOKUP(A74,入力用!$AP$16:$BA$65,13,FALSE),VLOOKUP(A74,入力用!$AP$16:$BA$65,12,FALSE)))</f>
        <v/>
      </c>
      <c r="G75" s="342"/>
      <c r="H75" s="338"/>
    </row>
    <row r="76" spans="1:8" ht="15" customHeight="1">
      <c r="A76" s="335">
        <v>28</v>
      </c>
      <c r="B76" s="337" t="str">
        <f>IF(A76&gt;$G$47,"",VLOOKUP(A76,入力用!$AP$16:$BA$65,3,FALSE))</f>
        <v/>
      </c>
      <c r="C76" s="93" t="str">
        <f>IF(A76&gt;$G$47,"",VLOOKUP(A76,入力用!$AP$16:$BA$65,5,FALSE))</f>
        <v/>
      </c>
      <c r="D76" s="131" t="str">
        <f>IF(A76&gt;$G$47,"",VLOOKUP(A76,入力用!$AP$16:$BA$65,6,FALSE))</f>
        <v/>
      </c>
      <c r="E76" s="132" t="str">
        <f>IF(A76&gt;$G$47,"",VLOOKUP(A76,入力用!$AP$16:$BA$65,7,FALSE))</f>
        <v/>
      </c>
      <c r="F76" s="131" t="str">
        <f>IF(A76&gt;$G$47,"",VLOOKUP(A76,入力用!$AP$16:$BA$65,10,FALSE))</f>
        <v/>
      </c>
      <c r="G76" s="132" t="str">
        <f>IF(A76&gt;$G$47,"",VLOOKUP(A76,入力用!$AP$16:$BA$65,11,FALSE))</f>
        <v/>
      </c>
      <c r="H76" s="337" t="str">
        <f>IF(A76&gt;$G$47,"",VLOOKUP(A76,入力用!$AP$16:$BA$65,14,FALSE))</f>
        <v/>
      </c>
    </row>
    <row r="77" spans="1:8" ht="18.75" customHeight="1">
      <c r="A77" s="336"/>
      <c r="B77" s="338"/>
      <c r="C77" s="20" t="str">
        <f>IF(A76&gt;$G$47,"",VLOOKUP(A76,入力用!$AP$16:$BA$65,4,FALSE))</f>
        <v/>
      </c>
      <c r="D77" s="341" t="str">
        <f>IF(A76&gt;$G$47,"",IF(VLOOKUP(A76,入力用!$AP$16:$BA$65,8,FALSE)="",VLOOKUP(A76,入力用!$AP$16:$BA$65,9,FALSE),VLOOKUP(A76,入力用!$AP$16:$BA$65,8,FALSE)))</f>
        <v/>
      </c>
      <c r="E77" s="342"/>
      <c r="F77" s="341" t="str">
        <f>IF(A76&gt;$G$47,"",IF(VLOOKUP(A76,入力用!$AP$16:$BA$65,12,FALSE)="",VLOOKUP(A76,入力用!$AP$16:$BA$65,13,FALSE),VLOOKUP(A76,入力用!$AP$16:$BA$65,12,FALSE)))</f>
        <v/>
      </c>
      <c r="G77" s="342"/>
      <c r="H77" s="338"/>
    </row>
    <row r="78" spans="1:8" ht="15" customHeight="1">
      <c r="A78" s="335">
        <v>29</v>
      </c>
      <c r="B78" s="337" t="str">
        <f>IF(A78&gt;$G$47,"",VLOOKUP(A78,入力用!$AP$16:$BA$65,3,FALSE))</f>
        <v/>
      </c>
      <c r="C78" s="93" t="str">
        <f>IF(A78&gt;$G$47,"",VLOOKUP(A78,入力用!$AP$16:$BA$65,5,FALSE))</f>
        <v/>
      </c>
      <c r="D78" s="131" t="str">
        <f>IF(A78&gt;$G$47,"",VLOOKUP(A78,入力用!$AP$16:$BA$65,6,FALSE))</f>
        <v/>
      </c>
      <c r="E78" s="132" t="str">
        <f>IF(A78&gt;$G$47,"",VLOOKUP(A78,入力用!$AP$16:$BA$65,7,FALSE))</f>
        <v/>
      </c>
      <c r="F78" s="131" t="str">
        <f>IF(A78&gt;$G$47,"",VLOOKUP(A78,入力用!$AP$16:$BA$65,10,FALSE))</f>
        <v/>
      </c>
      <c r="G78" s="132" t="str">
        <f>IF(A78&gt;$G$47,"",VLOOKUP(A78,入力用!$AP$16:$BA$65,11,FALSE))</f>
        <v/>
      </c>
      <c r="H78" s="337" t="str">
        <f>IF(A78&gt;$G$47,"",VLOOKUP(A78,入力用!$AP$16:$BA$65,14,FALSE))</f>
        <v/>
      </c>
    </row>
    <row r="79" spans="1:8" ht="18.75" customHeight="1">
      <c r="A79" s="336"/>
      <c r="B79" s="338"/>
      <c r="C79" s="20" t="str">
        <f>IF(A78&gt;$G$47,"",VLOOKUP(A78,入力用!$AP$16:$BA$65,4,FALSE))</f>
        <v/>
      </c>
      <c r="D79" s="341" t="str">
        <f>IF(A78&gt;$G$47,"",IF(VLOOKUP(A78,入力用!$AP$16:$BA$65,8,FALSE)="",VLOOKUP(A78,入力用!$AP$16:$BA$65,9,FALSE),VLOOKUP(A78,入力用!$AP$16:$BA$65,8,FALSE)))</f>
        <v/>
      </c>
      <c r="E79" s="342"/>
      <c r="F79" s="341" t="str">
        <f>IF(A78&gt;$G$47,"",IF(VLOOKUP(A78,入力用!$AP$16:$BA$65,12,FALSE)="",VLOOKUP(A78,入力用!$AP$16:$BA$65,13,FALSE),VLOOKUP(A78,入力用!$AP$16:$BA$65,12,FALSE)))</f>
        <v/>
      </c>
      <c r="G79" s="342"/>
      <c r="H79" s="338"/>
    </row>
    <row r="80" spans="1:8" ht="15" customHeight="1">
      <c r="A80" s="335">
        <v>30</v>
      </c>
      <c r="B80" s="337" t="str">
        <f>IF(A80&gt;$G$47,"",VLOOKUP(A80,入力用!$AP$16:$BA$65,3,FALSE))</f>
        <v/>
      </c>
      <c r="C80" s="93" t="str">
        <f>IF(A80&gt;$G$47,"",VLOOKUP(A80,入力用!$AP$16:$BA$65,5,FALSE))</f>
        <v/>
      </c>
      <c r="D80" s="131" t="str">
        <f>IF(A80&gt;$G$47,"",VLOOKUP(A80,入力用!$AP$16:$BA$65,6,FALSE))</f>
        <v/>
      </c>
      <c r="E80" s="132" t="str">
        <f>IF(A80&gt;$G$47,"",VLOOKUP(A80,入力用!$AP$16:$BA$65,7,FALSE))</f>
        <v/>
      </c>
      <c r="F80" s="131" t="str">
        <f>IF(A80&gt;$G$47,"",VLOOKUP(A80,入力用!$AP$16:$BA$65,10,FALSE))</f>
        <v/>
      </c>
      <c r="G80" s="132" t="str">
        <f>IF(A80&gt;$G$47,"",VLOOKUP(A80,入力用!$AP$16:$BA$65,11,FALSE))</f>
        <v/>
      </c>
      <c r="H80" s="337" t="str">
        <f>IF(A80&gt;$G$47,"",VLOOKUP(A80,入力用!$AP$16:$BA$65,14,FALSE))</f>
        <v/>
      </c>
    </row>
    <row r="81" spans="1:8" ht="18.75" customHeight="1">
      <c r="A81" s="336"/>
      <c r="B81" s="338"/>
      <c r="C81" s="20" t="str">
        <f>IF(A80&gt;$G$47,"",VLOOKUP(A80,入力用!$AP$16:$BA$65,4,FALSE))</f>
        <v/>
      </c>
      <c r="D81" s="341" t="str">
        <f>IF(A80&gt;$G$47,"",IF(VLOOKUP(A80,入力用!$AP$16:$BA$65,8,FALSE)="",VLOOKUP(A80,入力用!$AP$16:$BA$65,9,FALSE),VLOOKUP(A80,入力用!$AP$16:$BA$65,8,FALSE)))</f>
        <v/>
      </c>
      <c r="E81" s="342"/>
      <c r="F81" s="341" t="str">
        <f>IF(A80&gt;$G$47,"",IF(VLOOKUP(A80,入力用!$AP$16:$BA$65,12,FALSE)="",VLOOKUP(A80,入力用!$AP$16:$BA$65,13,FALSE),VLOOKUP(A80,入力用!$AP$16:$BA$65,12,FALSE)))</f>
        <v/>
      </c>
      <c r="G81" s="342"/>
      <c r="H81" s="338"/>
    </row>
    <row r="82" spans="1:8" ht="15" customHeight="1">
      <c r="A82" s="335">
        <v>31</v>
      </c>
      <c r="B82" s="337" t="str">
        <f>IF(A82&gt;$G$47,"",VLOOKUP(A82,入力用!$AP$16:$BA$65,3,FALSE))</f>
        <v/>
      </c>
      <c r="C82" s="93" t="str">
        <f>IF(A82&gt;$G$47,"",VLOOKUP(A82,入力用!$AP$16:$BA$65,5,FALSE))</f>
        <v/>
      </c>
      <c r="D82" s="131" t="str">
        <f>IF(A82&gt;$G$47,"",VLOOKUP(A82,入力用!$AP$16:$BA$65,6,FALSE))</f>
        <v/>
      </c>
      <c r="E82" s="132" t="str">
        <f>IF(A82&gt;$G$47,"",VLOOKUP(A82,入力用!$AP$16:$BA$65,7,FALSE))</f>
        <v/>
      </c>
      <c r="F82" s="131" t="str">
        <f>IF(A82&gt;$G$47,"",VLOOKUP(A82,入力用!$AP$16:$BA$65,10,FALSE))</f>
        <v/>
      </c>
      <c r="G82" s="132" t="str">
        <f>IF(A82&gt;$G$47,"",VLOOKUP(A82,入力用!$AP$16:$BA$65,11,FALSE))</f>
        <v/>
      </c>
      <c r="H82" s="337" t="str">
        <f>IF(A82&gt;$G$47,"",VLOOKUP(A82,入力用!$AP$16:$BA$65,14,FALSE))</f>
        <v/>
      </c>
    </row>
    <row r="83" spans="1:8" ht="18.75" customHeight="1">
      <c r="A83" s="336"/>
      <c r="B83" s="338"/>
      <c r="C83" s="20" t="str">
        <f>IF(A82&gt;$G$47,"",VLOOKUP(A82,入力用!$AP$16:$BA$65,4,FALSE))</f>
        <v/>
      </c>
      <c r="D83" s="341" t="str">
        <f>IF(A82&gt;$G$47,"",IF(VLOOKUP(A82,入力用!$AP$16:$BA$65,8,FALSE)="",VLOOKUP(A82,入力用!$AP$16:$BA$65,9,FALSE),VLOOKUP(A82,入力用!$AP$16:$BA$65,8,FALSE)))</f>
        <v/>
      </c>
      <c r="E83" s="342"/>
      <c r="F83" s="341" t="str">
        <f>IF(A82&gt;$G$47,"",IF(VLOOKUP(A82,入力用!$AP$16:$BA$65,12,FALSE)="",VLOOKUP(A82,入力用!$AP$16:$BA$65,13,FALSE),VLOOKUP(A82,入力用!$AP$16:$BA$65,12,FALSE)))</f>
        <v/>
      </c>
      <c r="G83" s="342"/>
      <c r="H83" s="338"/>
    </row>
    <row r="84" spans="1:8" ht="15" customHeight="1">
      <c r="A84" s="335">
        <v>32</v>
      </c>
      <c r="B84" s="337" t="str">
        <f>IF(A84&gt;$G$47,"",VLOOKUP(A84,入力用!$AP$16:$BA$65,3,FALSE))</f>
        <v/>
      </c>
      <c r="C84" s="93" t="str">
        <f>IF(A84&gt;$G$47,"",VLOOKUP(A84,入力用!$AP$16:$BA$65,5,FALSE))</f>
        <v/>
      </c>
      <c r="D84" s="131" t="str">
        <f>IF(A84&gt;$G$47,"",VLOOKUP(A84,入力用!$AP$16:$BA$65,6,FALSE))</f>
        <v/>
      </c>
      <c r="E84" s="132" t="str">
        <f>IF(A84&gt;$G$47,"",VLOOKUP(A84,入力用!$AP$16:$BA$65,7,FALSE))</f>
        <v/>
      </c>
      <c r="F84" s="131" t="str">
        <f>IF(A84&gt;$G$47,"",VLOOKUP(A84,入力用!$AP$16:$BA$65,10,FALSE))</f>
        <v/>
      </c>
      <c r="G84" s="132" t="str">
        <f>IF(A84&gt;$G$47,"",VLOOKUP(A84,入力用!$AP$16:$BA$65,11,FALSE))</f>
        <v/>
      </c>
      <c r="H84" s="337" t="str">
        <f>IF(A84&gt;$G$47,"",VLOOKUP(A84,入力用!$AP$16:$BA$65,14,FALSE))</f>
        <v/>
      </c>
    </row>
    <row r="85" spans="1:8" ht="18.75" customHeight="1">
      <c r="A85" s="336"/>
      <c r="B85" s="338"/>
      <c r="C85" s="20" t="str">
        <f>IF(A84&gt;$G$47,"",VLOOKUP(A84,入力用!$AP$16:$BA$65,4,FALSE))</f>
        <v/>
      </c>
      <c r="D85" s="341" t="str">
        <f>IF(A84&gt;$G$47,"",IF(VLOOKUP(A84,入力用!$AP$16:$BA$65,8,FALSE)="",VLOOKUP(A84,入力用!$AP$16:$BA$65,9,FALSE),VLOOKUP(A84,入力用!$AP$16:$BA$65,8,FALSE)))</f>
        <v/>
      </c>
      <c r="E85" s="342"/>
      <c r="F85" s="341" t="str">
        <f>IF(A84&gt;$G$47,"",IF(VLOOKUP(A84,入力用!$AP$16:$BA$65,12,FALSE)="",VLOOKUP(A84,入力用!$AP$16:$BA$65,13,FALSE),VLOOKUP(A84,入力用!$AP$16:$BA$65,12,FALSE)))</f>
        <v/>
      </c>
      <c r="G85" s="342"/>
      <c r="H85" s="338"/>
    </row>
    <row r="86" spans="1:8" ht="15" customHeight="1">
      <c r="A86" s="335">
        <v>33</v>
      </c>
      <c r="B86" s="337" t="str">
        <f>IF(A86&gt;$G$47,"",VLOOKUP(A86,入力用!$AP$16:$BA$65,3,FALSE))</f>
        <v/>
      </c>
      <c r="C86" s="93" t="str">
        <f>IF(A86&gt;$G$47,"",VLOOKUP(A86,入力用!$AP$16:$BA$65,5,FALSE))</f>
        <v/>
      </c>
      <c r="D86" s="131" t="str">
        <f>IF(A86&gt;$G$47,"",VLOOKUP(A86,入力用!$AP$16:$BA$65,6,FALSE))</f>
        <v/>
      </c>
      <c r="E86" s="132" t="str">
        <f>IF(A86&gt;$G$47,"",VLOOKUP(A86,入力用!$AP$16:$BA$65,7,FALSE))</f>
        <v/>
      </c>
      <c r="F86" s="131" t="str">
        <f>IF(A86&gt;$G$47,"",VLOOKUP(A86,入力用!$AP$16:$BA$65,10,FALSE))</f>
        <v/>
      </c>
      <c r="G86" s="132" t="str">
        <f>IF(A86&gt;$G$47,"",VLOOKUP(A86,入力用!$AP$16:$BA$65,11,FALSE))</f>
        <v/>
      </c>
      <c r="H86" s="337" t="str">
        <f>IF(A86&gt;$G$47,"",VLOOKUP(A86,入力用!$AP$16:$BA$65,14,FALSE))</f>
        <v/>
      </c>
    </row>
    <row r="87" spans="1:8" ht="18.75" customHeight="1">
      <c r="A87" s="336"/>
      <c r="B87" s="338"/>
      <c r="C87" s="20" t="str">
        <f>IF(A86&gt;$G$47,"",VLOOKUP(A86,入力用!$AP$16:$BA$65,4,FALSE))</f>
        <v/>
      </c>
      <c r="D87" s="341" t="str">
        <f>IF(A86&gt;$G$47,"",IF(VLOOKUP(A86,入力用!$AP$16:$BA$65,8,FALSE)="",VLOOKUP(A86,入力用!$AP$16:$BA$65,9,FALSE),VLOOKUP(A86,入力用!$AP$16:$BA$65,8,FALSE)))</f>
        <v/>
      </c>
      <c r="E87" s="342"/>
      <c r="F87" s="341" t="str">
        <f>IF(A86&gt;$G$47,"",IF(VLOOKUP(A86,入力用!$AP$16:$BA$65,12,FALSE)="",VLOOKUP(A86,入力用!$AP$16:$BA$65,13,FALSE),VLOOKUP(A86,入力用!$AP$16:$BA$65,12,FALSE)))</f>
        <v/>
      </c>
      <c r="G87" s="342"/>
      <c r="H87" s="338"/>
    </row>
    <row r="88" spans="1:8" ht="15" customHeight="1">
      <c r="A88" s="335">
        <v>34</v>
      </c>
      <c r="B88" s="337" t="str">
        <f>IF(A88&gt;$G$47,"",VLOOKUP(A88,入力用!$AP$16:$BA$65,3,FALSE))</f>
        <v/>
      </c>
      <c r="C88" s="93" t="str">
        <f>IF(A88&gt;$G$47,"",VLOOKUP(A88,入力用!$AP$16:$BA$65,5,FALSE))</f>
        <v/>
      </c>
      <c r="D88" s="131" t="str">
        <f>IF(A88&gt;$G$47,"",VLOOKUP(A88,入力用!$AP$16:$BA$65,6,FALSE))</f>
        <v/>
      </c>
      <c r="E88" s="132" t="str">
        <f>IF(A88&gt;$G$47,"",VLOOKUP(A88,入力用!$AP$16:$BA$65,7,FALSE))</f>
        <v/>
      </c>
      <c r="F88" s="131" t="str">
        <f>IF(A88&gt;$G$47,"",VLOOKUP(A88,入力用!$AP$16:$BA$65,10,FALSE))</f>
        <v/>
      </c>
      <c r="G88" s="132" t="str">
        <f>IF(A88&gt;$G$47,"",VLOOKUP(A88,入力用!$AP$16:$BA$65,11,FALSE))</f>
        <v/>
      </c>
      <c r="H88" s="337" t="str">
        <f>IF(A88&gt;$G$47,"",VLOOKUP(A88,入力用!$AP$16:$BA$65,14,FALSE))</f>
        <v/>
      </c>
    </row>
    <row r="89" spans="1:8" ht="18.75" customHeight="1">
      <c r="A89" s="336"/>
      <c r="B89" s="338"/>
      <c r="C89" s="20" t="str">
        <f>IF(A88&gt;$G$47,"",VLOOKUP(A88,入力用!$AP$16:$BA$65,4,FALSE))</f>
        <v/>
      </c>
      <c r="D89" s="341" t="str">
        <f>IF(A88&gt;$G$47,"",IF(VLOOKUP(A88,入力用!$AP$16:$BA$65,8,FALSE)="",VLOOKUP(A88,入力用!$AP$16:$BA$65,9,FALSE),VLOOKUP(A88,入力用!$AP$16:$BA$65,8,FALSE)))</f>
        <v/>
      </c>
      <c r="E89" s="342"/>
      <c r="F89" s="341" t="str">
        <f>IF(A88&gt;$G$47,"",IF(VLOOKUP(A88,入力用!$AP$16:$BA$65,12,FALSE)="",VLOOKUP(A88,入力用!$AP$16:$BA$65,13,FALSE),VLOOKUP(A88,入力用!$AP$16:$BA$65,12,FALSE)))</f>
        <v/>
      </c>
      <c r="G89" s="342"/>
      <c r="H89" s="338"/>
    </row>
    <row r="90" spans="1:8" ht="15" customHeight="1">
      <c r="A90" s="335">
        <v>35</v>
      </c>
      <c r="B90" s="337" t="str">
        <f>IF(A90&gt;$G$47,"",VLOOKUP(A90,入力用!$AP$16:$BA$65,3,FALSE))</f>
        <v/>
      </c>
      <c r="C90" s="93" t="str">
        <f>IF(A90&gt;$G$47,"",VLOOKUP(A90,入力用!$AP$16:$BA$65,5,FALSE))</f>
        <v/>
      </c>
      <c r="D90" s="131" t="str">
        <f>IF(A90&gt;$G$47,"",VLOOKUP(A90,入力用!$AP$16:$BA$65,6,FALSE))</f>
        <v/>
      </c>
      <c r="E90" s="132" t="str">
        <f>IF(A90&gt;$G$47,"",VLOOKUP(A90,入力用!$AP$16:$BA$65,7,FALSE))</f>
        <v/>
      </c>
      <c r="F90" s="131" t="str">
        <f>IF(A90&gt;$G$47,"",VLOOKUP(A90,入力用!$AP$16:$BA$65,10,FALSE))</f>
        <v/>
      </c>
      <c r="G90" s="132" t="str">
        <f>IF(A90&gt;$G$47,"",VLOOKUP(A90,入力用!$AP$16:$BA$65,11,FALSE))</f>
        <v/>
      </c>
      <c r="H90" s="337" t="str">
        <f>IF(A90&gt;$G$47,"",VLOOKUP(A90,入力用!$AP$16:$BA$65,14,FALSE))</f>
        <v/>
      </c>
    </row>
    <row r="91" spans="1:8" ht="18.75" customHeight="1">
      <c r="A91" s="336"/>
      <c r="B91" s="338"/>
      <c r="C91" s="20" t="str">
        <f>IF(A90&gt;$G$47,"",VLOOKUP(A90,入力用!$AP$16:$BA$65,4,FALSE))</f>
        <v/>
      </c>
      <c r="D91" s="341" t="str">
        <f>IF(A90&gt;$G$47,"",IF(VLOOKUP(A90,入力用!$AP$16:$BA$65,8,FALSE)="",VLOOKUP(A90,入力用!$AP$16:$BA$65,9,FALSE),VLOOKUP(A90,入力用!$AP$16:$BA$65,8,FALSE)))</f>
        <v/>
      </c>
      <c r="E91" s="342"/>
      <c r="F91" s="341" t="str">
        <f>IF(A90&gt;$G$47,"",IF(VLOOKUP(A90,入力用!$AP$16:$BA$65,12,FALSE)="",VLOOKUP(A90,入力用!$AP$16:$BA$65,13,FALSE),VLOOKUP(A90,入力用!$AP$16:$BA$65,12,FALSE)))</f>
        <v/>
      </c>
      <c r="G91" s="342"/>
      <c r="H91" s="338"/>
    </row>
    <row r="92" spans="1:8" ht="15" customHeight="1">
      <c r="A92" s="335">
        <v>36</v>
      </c>
      <c r="B92" s="337" t="str">
        <f>IF(A92&gt;$G$47,"",VLOOKUP(A92,入力用!$AP$16:$BA$65,3,FALSE))</f>
        <v/>
      </c>
      <c r="C92" s="93" t="str">
        <f>IF(A92&gt;$G$47,"",VLOOKUP(A92,入力用!$AP$16:$BA$65,5,FALSE))</f>
        <v/>
      </c>
      <c r="D92" s="131" t="str">
        <f>IF(A92&gt;$G$47,"",VLOOKUP(A92,入力用!$AP$16:$BA$65,6,FALSE))</f>
        <v/>
      </c>
      <c r="E92" s="132" t="str">
        <f>IF(A92&gt;$G$47,"",VLOOKUP(A92,入力用!$AP$16:$BA$65,7,FALSE))</f>
        <v/>
      </c>
      <c r="F92" s="131" t="str">
        <f>IF(A92&gt;$G$47,"",VLOOKUP(A92,入力用!$AP$16:$BA$65,10,FALSE))</f>
        <v/>
      </c>
      <c r="G92" s="132" t="str">
        <f>IF(A92&gt;$G$47,"",VLOOKUP(A92,入力用!$AP$16:$BA$65,11,FALSE))</f>
        <v/>
      </c>
      <c r="H92" s="337" t="str">
        <f>IF(A92&gt;$G$47,"",VLOOKUP(A92,入力用!$AP$16:$BA$65,14,FALSE))</f>
        <v/>
      </c>
    </row>
    <row r="93" spans="1:8" ht="18.75" customHeight="1">
      <c r="A93" s="336"/>
      <c r="B93" s="338"/>
      <c r="C93" s="20" t="str">
        <f>IF(A92&gt;$G$47,"",VLOOKUP(A92,入力用!$AP$16:$BA$65,4,FALSE))</f>
        <v/>
      </c>
      <c r="D93" s="341" t="str">
        <f>IF(A92&gt;$G$47,"",IF(VLOOKUP(A92,入力用!$AP$16:$BA$65,8,FALSE)="",VLOOKUP(A92,入力用!$AP$16:$BA$65,9,FALSE),VLOOKUP(A92,入力用!$AP$16:$BA$65,8,FALSE)))</f>
        <v/>
      </c>
      <c r="E93" s="342"/>
      <c r="F93" s="341" t="str">
        <f>IF(A92&gt;$G$47,"",IF(VLOOKUP(A92,入力用!$AP$16:$BA$65,12,FALSE)="",VLOOKUP(A92,入力用!$AP$16:$BA$65,13,FALSE),VLOOKUP(A92,入力用!$AP$16:$BA$65,12,FALSE)))</f>
        <v/>
      </c>
      <c r="G93" s="342"/>
      <c r="H93" s="338"/>
    </row>
    <row r="94" spans="1:8" ht="22.5" customHeight="1" thickBot="1">
      <c r="A94" s="13"/>
      <c r="B94" s="13"/>
      <c r="C94" s="13"/>
      <c r="D94" s="334"/>
      <c r="E94" s="334"/>
      <c r="F94" s="90" t="s">
        <v>519</v>
      </c>
      <c r="G94" s="91">
        <f>入力用!$AL$65</f>
        <v>0</v>
      </c>
      <c r="H94" s="92" t="s">
        <v>520</v>
      </c>
    </row>
    <row r="95" spans="1:8" ht="18.75" customHeight="1"/>
  </sheetData>
  <sheetProtection algorithmName="SHA-512" hashValue="nmX3dnG+3Yojivw5FQ1t+kK5JcYfuUJbPfUXfLWMn23ejumIF+6VsCmq8s+HIiS2QvUMCZtgRWOI/IgvcTSrlg==" saltValue="REw9DbyneflRM3hZCYyTxw==" spinCount="100000" sheet="1" objects="1" scenarios="1"/>
  <mergeCells count="219">
    <mergeCell ref="B1:F1"/>
    <mergeCell ref="A2:H2"/>
    <mergeCell ref="A3:C3"/>
    <mergeCell ref="F3:H3"/>
    <mergeCell ref="J3:M4"/>
    <mergeCell ref="B4:E4"/>
    <mergeCell ref="G4:H4"/>
    <mergeCell ref="D9:H9"/>
    <mergeCell ref="D10:E10"/>
    <mergeCell ref="F10:G10"/>
    <mergeCell ref="A5:A6"/>
    <mergeCell ref="B5:E5"/>
    <mergeCell ref="F5:F6"/>
    <mergeCell ref="G5:H6"/>
    <mergeCell ref="B6:E6"/>
    <mergeCell ref="J6:M10"/>
    <mergeCell ref="B7:C7"/>
    <mergeCell ref="A9:A10"/>
    <mergeCell ref="B9:B10"/>
    <mergeCell ref="F16:G16"/>
    <mergeCell ref="A17:A18"/>
    <mergeCell ref="B17:B18"/>
    <mergeCell ref="H17:H18"/>
    <mergeCell ref="D18:E18"/>
    <mergeCell ref="F18:G18"/>
    <mergeCell ref="J12:M18"/>
    <mergeCell ref="A13:A14"/>
    <mergeCell ref="B13:B14"/>
    <mergeCell ref="H13:H14"/>
    <mergeCell ref="D14:E14"/>
    <mergeCell ref="F14:G14"/>
    <mergeCell ref="A15:A16"/>
    <mergeCell ref="B15:B16"/>
    <mergeCell ref="H15:H16"/>
    <mergeCell ref="D16:E16"/>
    <mergeCell ref="A11:A12"/>
    <mergeCell ref="B11:B12"/>
    <mergeCell ref="H11:H12"/>
    <mergeCell ref="D12:E12"/>
    <mergeCell ref="F12:G12"/>
    <mergeCell ref="A19:A20"/>
    <mergeCell ref="B19:B20"/>
    <mergeCell ref="H19:H20"/>
    <mergeCell ref="D20:E20"/>
    <mergeCell ref="F20:G20"/>
    <mergeCell ref="A21:A22"/>
    <mergeCell ref="B21:B22"/>
    <mergeCell ref="H21:H22"/>
    <mergeCell ref="D22:E22"/>
    <mergeCell ref="F22:G22"/>
    <mergeCell ref="A23:A24"/>
    <mergeCell ref="B23:B24"/>
    <mergeCell ref="H23:H24"/>
    <mergeCell ref="D24:E24"/>
    <mergeCell ref="F24:G24"/>
    <mergeCell ref="A25:A26"/>
    <mergeCell ref="B25:B26"/>
    <mergeCell ref="H25:H26"/>
    <mergeCell ref="D26:E26"/>
    <mergeCell ref="F26:G26"/>
    <mergeCell ref="A27:A28"/>
    <mergeCell ref="B27:B28"/>
    <mergeCell ref="H27:H28"/>
    <mergeCell ref="D28:E28"/>
    <mergeCell ref="F28:G28"/>
    <mergeCell ref="A29:A30"/>
    <mergeCell ref="B29:B30"/>
    <mergeCell ref="H29:H30"/>
    <mergeCell ref="D30:E30"/>
    <mergeCell ref="F30:G30"/>
    <mergeCell ref="A31:A32"/>
    <mergeCell ref="B31:B32"/>
    <mergeCell ref="H31:H32"/>
    <mergeCell ref="D32:E32"/>
    <mergeCell ref="F32:G32"/>
    <mergeCell ref="A33:A34"/>
    <mergeCell ref="B33:B34"/>
    <mergeCell ref="H33:H34"/>
    <mergeCell ref="D34:E34"/>
    <mergeCell ref="F34:G34"/>
    <mergeCell ref="A35:A36"/>
    <mergeCell ref="B35:B36"/>
    <mergeCell ref="H35:H36"/>
    <mergeCell ref="D36:E36"/>
    <mergeCell ref="F36:G36"/>
    <mergeCell ref="A37:A38"/>
    <mergeCell ref="B37:B38"/>
    <mergeCell ref="H37:H38"/>
    <mergeCell ref="D38:E38"/>
    <mergeCell ref="F38:G38"/>
    <mergeCell ref="A39:A40"/>
    <mergeCell ref="B39:B40"/>
    <mergeCell ref="H39:H40"/>
    <mergeCell ref="D40:E40"/>
    <mergeCell ref="F40:G40"/>
    <mergeCell ref="A41:A42"/>
    <mergeCell ref="B41:B42"/>
    <mergeCell ref="H41:H42"/>
    <mergeCell ref="D42:E42"/>
    <mergeCell ref="F42:G42"/>
    <mergeCell ref="A43:A44"/>
    <mergeCell ref="B43:B44"/>
    <mergeCell ref="H43:H44"/>
    <mergeCell ref="D44:E44"/>
    <mergeCell ref="F44:G44"/>
    <mergeCell ref="A45:A46"/>
    <mergeCell ref="B45:B46"/>
    <mergeCell ref="H45:H46"/>
    <mergeCell ref="D46:E46"/>
    <mergeCell ref="F46:G46"/>
    <mergeCell ref="A52:A53"/>
    <mergeCell ref="B52:E52"/>
    <mergeCell ref="F52:F53"/>
    <mergeCell ref="G52:H53"/>
    <mergeCell ref="B53:E53"/>
    <mergeCell ref="B54:C54"/>
    <mergeCell ref="D47:E47"/>
    <mergeCell ref="B48:F48"/>
    <mergeCell ref="A49:H49"/>
    <mergeCell ref="A50:C50"/>
    <mergeCell ref="F50:H50"/>
    <mergeCell ref="B51:E51"/>
    <mergeCell ref="G51:H51"/>
    <mergeCell ref="A56:A57"/>
    <mergeCell ref="B56:B57"/>
    <mergeCell ref="D56:H56"/>
    <mergeCell ref="D57:E57"/>
    <mergeCell ref="F57:G57"/>
    <mergeCell ref="A58:A59"/>
    <mergeCell ref="B58:B59"/>
    <mergeCell ref="H58:H59"/>
    <mergeCell ref="D59:E59"/>
    <mergeCell ref="F59:G59"/>
    <mergeCell ref="A60:A61"/>
    <mergeCell ref="B60:B61"/>
    <mergeCell ref="H60:H61"/>
    <mergeCell ref="D61:E61"/>
    <mergeCell ref="F61:G61"/>
    <mergeCell ref="A62:A63"/>
    <mergeCell ref="B62:B63"/>
    <mergeCell ref="H62:H63"/>
    <mergeCell ref="D63:E63"/>
    <mergeCell ref="F63:G63"/>
    <mergeCell ref="A64:A65"/>
    <mergeCell ref="B64:B65"/>
    <mergeCell ref="H64:H65"/>
    <mergeCell ref="D65:E65"/>
    <mergeCell ref="F65:G65"/>
    <mergeCell ref="A66:A67"/>
    <mergeCell ref="B66:B67"/>
    <mergeCell ref="H66:H67"/>
    <mergeCell ref="D67:E67"/>
    <mergeCell ref="F67:G67"/>
    <mergeCell ref="A68:A69"/>
    <mergeCell ref="B68:B69"/>
    <mergeCell ref="H68:H69"/>
    <mergeCell ref="D69:E69"/>
    <mergeCell ref="F69:G69"/>
    <mergeCell ref="A70:A71"/>
    <mergeCell ref="B70:B71"/>
    <mergeCell ref="H70:H71"/>
    <mergeCell ref="D71:E71"/>
    <mergeCell ref="F71:G71"/>
    <mergeCell ref="A72:A73"/>
    <mergeCell ref="B72:B73"/>
    <mergeCell ref="H72:H73"/>
    <mergeCell ref="D73:E73"/>
    <mergeCell ref="F73:G73"/>
    <mergeCell ref="A74:A75"/>
    <mergeCell ref="B74:B75"/>
    <mergeCell ref="H74:H75"/>
    <mergeCell ref="D75:E75"/>
    <mergeCell ref="F75:G75"/>
    <mergeCell ref="A76:A77"/>
    <mergeCell ref="B76:B77"/>
    <mergeCell ref="H76:H77"/>
    <mergeCell ref="D77:E77"/>
    <mergeCell ref="F77:G77"/>
    <mergeCell ref="A78:A79"/>
    <mergeCell ref="B78:B79"/>
    <mergeCell ref="H78:H79"/>
    <mergeCell ref="D79:E79"/>
    <mergeCell ref="F79:G79"/>
    <mergeCell ref="A80:A81"/>
    <mergeCell ref="B80:B81"/>
    <mergeCell ref="H80:H81"/>
    <mergeCell ref="D81:E81"/>
    <mergeCell ref="F81:G81"/>
    <mergeCell ref="A82:A83"/>
    <mergeCell ref="B82:B83"/>
    <mergeCell ref="H82:H83"/>
    <mergeCell ref="D83:E83"/>
    <mergeCell ref="F83:G83"/>
    <mergeCell ref="A84:A85"/>
    <mergeCell ref="B84:B85"/>
    <mergeCell ref="H84:H85"/>
    <mergeCell ref="D85:E85"/>
    <mergeCell ref="F85:G85"/>
    <mergeCell ref="A86:A87"/>
    <mergeCell ref="B86:B87"/>
    <mergeCell ref="H86:H87"/>
    <mergeCell ref="D87:E87"/>
    <mergeCell ref="F87:G87"/>
    <mergeCell ref="A92:A93"/>
    <mergeCell ref="B92:B93"/>
    <mergeCell ref="H92:H93"/>
    <mergeCell ref="D93:E93"/>
    <mergeCell ref="F93:G93"/>
    <mergeCell ref="D94:E94"/>
    <mergeCell ref="A88:A89"/>
    <mergeCell ref="B88:B89"/>
    <mergeCell ref="H88:H89"/>
    <mergeCell ref="D89:E89"/>
    <mergeCell ref="F89:G89"/>
    <mergeCell ref="A90:A91"/>
    <mergeCell ref="B90:B91"/>
    <mergeCell ref="H90:H91"/>
    <mergeCell ref="D91:E91"/>
    <mergeCell ref="F91:G91"/>
  </mergeCells>
  <phoneticPr fontId="61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verticalDpi="300" r:id="rId1"/>
  <rowBreaks count="1" manualBreakCount="1">
    <brk id="47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N95"/>
  <sheetViews>
    <sheetView view="pageBreakPreview" zoomScaleNormal="100" zoomScaleSheetLayoutView="100" workbookViewId="0"/>
  </sheetViews>
  <sheetFormatPr defaultRowHeight="13.5"/>
  <cols>
    <col min="1" max="1" width="9" style="21"/>
    <col min="2" max="2" width="8.875" style="21" customWidth="1"/>
    <col min="3" max="3" width="19.125" style="21" customWidth="1"/>
    <col min="4" max="4" width="14.375" style="21" customWidth="1"/>
    <col min="5" max="5" width="9.375" style="21" customWidth="1"/>
    <col min="6" max="6" width="14.375" style="21" customWidth="1"/>
    <col min="7" max="7" width="9.375" style="21" customWidth="1"/>
    <col min="8" max="8" width="9" style="21"/>
    <col min="9" max="9" width="0" hidden="1" customWidth="1"/>
  </cols>
  <sheetData>
    <row r="1" spans="1:14" ht="18.75" customHeight="1">
      <c r="A1" s="12" t="s">
        <v>0</v>
      </c>
      <c r="B1" s="358" t="str">
        <f>基本データ!D2</f>
        <v>第68回　岩手県中学校総合体育大会　陸上競技</v>
      </c>
      <c r="C1" s="358"/>
      <c r="D1" s="358"/>
      <c r="E1" s="358"/>
      <c r="F1" s="358"/>
      <c r="G1" s="13"/>
      <c r="H1" s="13"/>
    </row>
    <row r="2" spans="1:14" ht="24.75" customHeight="1">
      <c r="A2" s="359" t="s">
        <v>199</v>
      </c>
      <c r="B2" s="359"/>
      <c r="C2" s="359"/>
      <c r="D2" s="359"/>
      <c r="E2" s="359"/>
      <c r="F2" s="359"/>
      <c r="G2" s="359"/>
      <c r="H2" s="359"/>
    </row>
    <row r="3" spans="1:14" s="118" customFormat="1" ht="18.75" customHeight="1">
      <c r="A3" s="360" t="s">
        <v>543</v>
      </c>
      <c r="B3" s="360"/>
      <c r="C3" s="360"/>
      <c r="D3" s="116"/>
      <c r="E3" s="117" t="s">
        <v>1</v>
      </c>
      <c r="F3" s="361" t="str">
        <f>CONCATENATE(基本データ!D4,基本データ!F4,基本データ!H4,基本データ!I4,基本データ!K4,基本データ!L4,基本データ!N4)</f>
        <v>令和3年月日</v>
      </c>
      <c r="G3" s="361"/>
      <c r="H3" s="361"/>
      <c r="K3" s="363" t="s">
        <v>889</v>
      </c>
      <c r="L3" s="363"/>
      <c r="M3" s="363"/>
      <c r="N3" s="363"/>
    </row>
    <row r="4" spans="1:14" ht="26.25" customHeight="1">
      <c r="A4" s="29" t="s">
        <v>192</v>
      </c>
      <c r="B4" s="362" t="str">
        <f>IF(基本データ!D6="","",基本データ!D6)</f>
        <v/>
      </c>
      <c r="C4" s="362"/>
      <c r="D4" s="362"/>
      <c r="E4" s="362"/>
      <c r="F4" s="30" t="s">
        <v>212</v>
      </c>
      <c r="G4" s="362" t="str">
        <f>IF(基本データ!C18="","",基本データ!C18)</f>
        <v>ｺｰﾄﾞが出ます</v>
      </c>
      <c r="H4" s="362"/>
      <c r="K4" s="363"/>
      <c r="L4" s="363"/>
      <c r="M4" s="363"/>
      <c r="N4" s="363"/>
    </row>
    <row r="5" spans="1:14" ht="15" customHeight="1" thickBot="1">
      <c r="A5" s="335" t="s">
        <v>2</v>
      </c>
      <c r="B5" s="347" t="str">
        <f>CONCATENATE(基本データ!C8,基本データ!D8,基本データ!G8,基本データ!H8)</f>
        <v>〒-</v>
      </c>
      <c r="C5" s="348"/>
      <c r="D5" s="348"/>
      <c r="E5" s="349"/>
      <c r="F5" s="335" t="s">
        <v>3</v>
      </c>
      <c r="G5" s="350" t="str">
        <f>CONCATENATE(基本データ!$D$12,"-",基本データ!$H$12,"-",基本データ!$K$12)</f>
        <v>--</v>
      </c>
      <c r="H5" s="351"/>
    </row>
    <row r="6" spans="1:14" ht="26.25" customHeight="1">
      <c r="A6" s="336"/>
      <c r="B6" s="354" t="str">
        <f>IF(基本データ!D10="","",基本データ!D10)</f>
        <v/>
      </c>
      <c r="C6" s="355"/>
      <c r="D6" s="355"/>
      <c r="E6" s="356"/>
      <c r="F6" s="336"/>
      <c r="G6" s="352"/>
      <c r="H6" s="353"/>
      <c r="K6" s="364" t="s">
        <v>890</v>
      </c>
      <c r="L6" s="365"/>
      <c r="M6" s="365"/>
      <c r="N6" s="366"/>
    </row>
    <row r="7" spans="1:14" ht="26.25" customHeight="1">
      <c r="A7" s="157" t="s">
        <v>987</v>
      </c>
      <c r="B7" s="357" t="str">
        <f>IF(基本データ!$D$14="","",基本データ!$D$14)</f>
        <v/>
      </c>
      <c r="C7" s="357"/>
      <c r="D7" s="160"/>
      <c r="E7" s="161"/>
      <c r="F7" s="161"/>
      <c r="G7" s="161"/>
      <c r="H7" s="161"/>
      <c r="K7" s="367"/>
      <c r="L7" s="368"/>
      <c r="M7" s="368"/>
      <c r="N7" s="369"/>
    </row>
    <row r="8" spans="1:14" ht="9" customHeight="1">
      <c r="A8" s="158"/>
      <c r="B8" s="158"/>
      <c r="C8" s="158"/>
      <c r="D8" s="158"/>
      <c r="E8" s="158"/>
      <c r="F8" s="158"/>
      <c r="G8" s="158"/>
      <c r="H8" s="158"/>
      <c r="K8" s="367"/>
      <c r="L8" s="368"/>
      <c r="M8" s="368"/>
      <c r="N8" s="369"/>
    </row>
    <row r="9" spans="1:14" ht="13.5" customHeight="1">
      <c r="A9" s="339" t="s">
        <v>6</v>
      </c>
      <c r="B9" s="343" t="s">
        <v>197</v>
      </c>
      <c r="C9" s="17" t="s">
        <v>7</v>
      </c>
      <c r="D9" s="344" t="s">
        <v>876</v>
      </c>
      <c r="E9" s="345"/>
      <c r="F9" s="345"/>
      <c r="G9" s="345"/>
      <c r="H9" s="346"/>
      <c r="K9" s="367"/>
      <c r="L9" s="368"/>
      <c r="M9" s="368"/>
      <c r="N9" s="369"/>
    </row>
    <row r="10" spans="1:14" ht="23.25" thickBot="1">
      <c r="A10" s="340"/>
      <c r="B10" s="343"/>
      <c r="C10" s="156" t="s">
        <v>198</v>
      </c>
      <c r="D10" s="344" t="s">
        <v>8</v>
      </c>
      <c r="E10" s="346"/>
      <c r="F10" s="344" t="s">
        <v>9</v>
      </c>
      <c r="G10" s="346"/>
      <c r="H10" s="19" t="s">
        <v>10</v>
      </c>
      <c r="K10" s="370"/>
      <c r="L10" s="371"/>
      <c r="M10" s="371"/>
      <c r="N10" s="372"/>
    </row>
    <row r="11" spans="1:14" ht="15" customHeight="1">
      <c r="A11" s="335">
        <v>1</v>
      </c>
      <c r="B11" s="337" t="str">
        <f>IF(A11&gt;$G$47,"",VLOOKUP(A11,入力用!$AQ$16:$BA$65,2,FALSE))</f>
        <v/>
      </c>
      <c r="C11" s="133" t="str">
        <f>IF(A11&gt;$G$47,"",VLOOKUP(A11,入力用!$AQ$16:$BA$65,4,FALSE))</f>
        <v/>
      </c>
      <c r="D11" s="131" t="str">
        <f>IF(A11&gt;$G$47,"",VLOOKUP(A11,入力用!$AQ$16:$BA$65,5,FALSE))</f>
        <v/>
      </c>
      <c r="E11" s="132" t="str">
        <f>IF(A11&gt;$G$47,"",VLOOKUP(A11,入力用!$AQ$16:$BA$65,6,FALSE))</f>
        <v/>
      </c>
      <c r="F11" s="131" t="str">
        <f>IF(A11&gt;$G$47,"",VLOOKUP(A11,入力用!$AQ$16:$BA$65,9,FALSE))</f>
        <v/>
      </c>
      <c r="G11" s="132" t="str">
        <f>IF(A11&gt;$G$47,"",VLOOKUP(A11,入力用!$AQ$16:$BA$65,10,FALSE))</f>
        <v/>
      </c>
      <c r="H11" s="337" t="str">
        <f>IF(A11&gt;$G$47,"",VLOOKUP(A11,入力用!$AQ$16:$BA$65,13,FALSE))</f>
        <v/>
      </c>
      <c r="K11" s="139"/>
      <c r="L11" s="139"/>
      <c r="M11" s="139"/>
      <c r="N11" s="139"/>
    </row>
    <row r="12" spans="1:14" ht="18.75" customHeight="1">
      <c r="A12" s="336"/>
      <c r="B12" s="338"/>
      <c r="C12" s="20" t="str">
        <f>IF(A11&gt;$G$47,"",VLOOKUP(A11,入力用!$AQ$16:$BA$65,3,FALSE))</f>
        <v/>
      </c>
      <c r="D12" s="341" t="str">
        <f>IF(A11&gt;$G$47,"",IF(VLOOKUP(A11,入力用!$AQ$16:$BA$65,7,FALSE)="",VLOOKUP(A11,入力用!$AQ$16:$BA$65,8,FALSE),VLOOKUP(A11,入力用!$AQ$16:$BA$65,7,FALSE)))</f>
        <v/>
      </c>
      <c r="E12" s="342"/>
      <c r="F12" s="341" t="str">
        <f>IF(A11&gt;$G$47,"",IF(VLOOKUP(A11,入力用!$AQ$16:$BA$65,11,FALSE)="",VLOOKUP(A11,入力用!$AQ$16:$BA$65,12,FALSE),VLOOKUP(A11,入力用!$AQ$16:$BA$65,11,FALSE)))</f>
        <v/>
      </c>
      <c r="G12" s="342"/>
      <c r="H12" s="338"/>
      <c r="I12" t="e">
        <f>VLOOKUP(A11,入力用!$AQ$16:$BA$65,8,FALSE)</f>
        <v>#N/A</v>
      </c>
      <c r="K12" s="373" t="s">
        <v>891</v>
      </c>
      <c r="L12" s="374"/>
      <c r="M12" s="374"/>
      <c r="N12" s="374"/>
    </row>
    <row r="13" spans="1:14" ht="15" customHeight="1">
      <c r="A13" s="335">
        <v>2</v>
      </c>
      <c r="B13" s="337" t="str">
        <f>IF(A13&gt;$G$47,"",VLOOKUP(A13,入力用!$AQ$16:$BA$65,2,FALSE))</f>
        <v/>
      </c>
      <c r="C13" s="133" t="str">
        <f>IF(A13&gt;$G$47,"",VLOOKUP(A13,入力用!$AQ$16:$BA$65,4,FALSE))</f>
        <v/>
      </c>
      <c r="D13" s="131" t="str">
        <f>IF(A13&gt;$G$47,"",VLOOKUP(A13,入力用!$AQ$16:$BA$65,5,FALSE))</f>
        <v/>
      </c>
      <c r="E13" s="132" t="str">
        <f>IF(A13&gt;$G$47,"",VLOOKUP(A13,入力用!$AQ$16:$BA$65,6,FALSE))</f>
        <v/>
      </c>
      <c r="F13" s="131" t="str">
        <f>IF(A13&gt;$G$47,"",VLOOKUP(A13,入力用!$AQ$16:$BA$65,9,FALSE))</f>
        <v/>
      </c>
      <c r="G13" s="132" t="str">
        <f>IF(A13&gt;$G$47,"",VLOOKUP(A13,入力用!$AQ$16:$BA$65,10,FALSE))</f>
        <v/>
      </c>
      <c r="H13" s="337" t="str">
        <f>IF(A13&gt;$G$47,"",VLOOKUP(A13,入力用!$AQ$16:$BA$65,13,FALSE))</f>
        <v/>
      </c>
      <c r="K13" s="374"/>
      <c r="L13" s="374"/>
      <c r="M13" s="374"/>
      <c r="N13" s="374"/>
    </row>
    <row r="14" spans="1:14" ht="18.75" customHeight="1">
      <c r="A14" s="336"/>
      <c r="B14" s="338"/>
      <c r="C14" s="20" t="str">
        <f>IF(A13&gt;$G$47,"",VLOOKUP(A13,入力用!$AQ$16:$BA$65,3,FALSE))</f>
        <v/>
      </c>
      <c r="D14" s="341" t="str">
        <f>IF(A13&gt;$G$47,"",IF(VLOOKUP(A13,入力用!$AQ$16:$BA$65,7,FALSE)="",VLOOKUP(A13,入力用!$AQ$16:$BA$65,8,FALSE),VLOOKUP(A13,入力用!$AQ$16:$BA$65,7,FALSE)))</f>
        <v/>
      </c>
      <c r="E14" s="342"/>
      <c r="F14" s="341" t="str">
        <f>IF(A13&gt;$G$47,"",IF(VLOOKUP(A13,入力用!$AQ$16:$BA$65,11,FALSE)="",VLOOKUP(A13,入力用!$AQ$16:$BA$65,12,FALSE),VLOOKUP(A13,入力用!$AQ$16:$BA$65,11,FALSE)))</f>
        <v/>
      </c>
      <c r="G14" s="342"/>
      <c r="H14" s="338"/>
      <c r="I14" t="e">
        <f>VLOOKUP(A13,入力用!$AQ$16:$BA$65,8,FALSE)</f>
        <v>#N/A</v>
      </c>
      <c r="K14" s="374"/>
      <c r="L14" s="374"/>
      <c r="M14" s="374"/>
      <c r="N14" s="374"/>
    </row>
    <row r="15" spans="1:14" ht="15" customHeight="1">
      <c r="A15" s="335">
        <v>3</v>
      </c>
      <c r="B15" s="337" t="str">
        <f>IF(A15&gt;$G$47,"",VLOOKUP(A15,入力用!$AQ$16:$BA$65,2,FALSE))</f>
        <v/>
      </c>
      <c r="C15" s="133" t="str">
        <f>IF(A15&gt;$G$47,"",VLOOKUP(A15,入力用!$AQ$16:$BA$65,4,FALSE))</f>
        <v/>
      </c>
      <c r="D15" s="131" t="str">
        <f>IF(A15&gt;$G$47,"",VLOOKUP(A15,入力用!$AQ$16:$BA$65,5,FALSE))</f>
        <v/>
      </c>
      <c r="E15" s="132" t="str">
        <f>IF(A15&gt;$G$47,"",VLOOKUP(A15,入力用!$AQ$16:$BA$65,6,FALSE))</f>
        <v/>
      </c>
      <c r="F15" s="131" t="str">
        <f>IF(A15&gt;$G$47,"",VLOOKUP(A15,入力用!$AQ$16:$BA$65,9,FALSE))</f>
        <v/>
      </c>
      <c r="G15" s="132" t="str">
        <f>IF(A15&gt;$G$47,"",VLOOKUP(A15,入力用!$AQ$16:$BA$65,10,FALSE))</f>
        <v/>
      </c>
      <c r="H15" s="337" t="str">
        <f>IF(A15&gt;$G$47,"",VLOOKUP(A15,入力用!$AQ$16:$BA$65,13,FALSE))</f>
        <v/>
      </c>
      <c r="K15" s="374"/>
      <c r="L15" s="374"/>
      <c r="M15" s="374"/>
      <c r="N15" s="374"/>
    </row>
    <row r="16" spans="1:14" ht="18.75" customHeight="1">
      <c r="A16" s="336"/>
      <c r="B16" s="338"/>
      <c r="C16" s="20" t="str">
        <f>IF(A15&gt;$G$47,"",VLOOKUP(A15,入力用!$AQ$16:$BA$65,3,FALSE))</f>
        <v/>
      </c>
      <c r="D16" s="341" t="str">
        <f>IF(A15&gt;$G$47,"",IF(VLOOKUP(A15,入力用!$AQ$16:$BA$65,7,FALSE)="",VLOOKUP(A15,入力用!$AQ$16:$BA$65,8,FALSE),VLOOKUP(A15,入力用!$AQ$16:$BA$65,7,FALSE)))</f>
        <v/>
      </c>
      <c r="E16" s="342"/>
      <c r="F16" s="341" t="str">
        <f>IF(A15&gt;$G$47,"",IF(VLOOKUP(A15,入力用!$AQ$16:$BA$65,11,FALSE)="",VLOOKUP(A15,入力用!$AQ$16:$BA$65,12,FALSE),VLOOKUP(A15,入力用!$AQ$16:$BA$65,11,FALSE)))</f>
        <v/>
      </c>
      <c r="G16" s="342"/>
      <c r="H16" s="338"/>
      <c r="I16" t="e">
        <f>VLOOKUP(A15,入力用!$AQ$16:$BA$65,8,FALSE)</f>
        <v>#N/A</v>
      </c>
      <c r="K16" s="374"/>
      <c r="L16" s="374"/>
      <c r="M16" s="374"/>
      <c r="N16" s="374"/>
    </row>
    <row r="17" spans="1:14" ht="15" customHeight="1">
      <c r="A17" s="335">
        <v>4</v>
      </c>
      <c r="B17" s="337" t="str">
        <f>IF(A17&gt;$G$47,"",VLOOKUP(A17,入力用!$AQ$16:$BA$65,2,FALSE))</f>
        <v/>
      </c>
      <c r="C17" s="133" t="str">
        <f>IF(A17&gt;$G$47,"",VLOOKUP(A17,入力用!$AQ$16:$BA$65,4,FALSE))</f>
        <v/>
      </c>
      <c r="D17" s="131" t="str">
        <f>IF(A17&gt;$G$47,"",VLOOKUP(A17,入力用!$AQ$16:$BA$65,5,FALSE))</f>
        <v/>
      </c>
      <c r="E17" s="132" t="str">
        <f>IF(A17&gt;$G$47,"",VLOOKUP(A17,入力用!$AQ$16:$BA$65,6,FALSE))</f>
        <v/>
      </c>
      <c r="F17" s="131" t="str">
        <f>IF(A17&gt;$G$47,"",VLOOKUP(A17,入力用!$AQ$16:$BA$65,9,FALSE))</f>
        <v/>
      </c>
      <c r="G17" s="132" t="str">
        <f>IF(A17&gt;$G$47,"",VLOOKUP(A17,入力用!$AQ$16:$BA$65,10,FALSE))</f>
        <v/>
      </c>
      <c r="H17" s="337" t="str">
        <f>IF(A17&gt;$G$47,"",VLOOKUP(A17,入力用!$AQ$16:$BA$65,13,FALSE))</f>
        <v/>
      </c>
      <c r="K17" s="374"/>
      <c r="L17" s="374"/>
      <c r="M17" s="374"/>
      <c r="N17" s="374"/>
    </row>
    <row r="18" spans="1:14" ht="18.75" customHeight="1">
      <c r="A18" s="336"/>
      <c r="B18" s="338"/>
      <c r="C18" s="20" t="str">
        <f>IF(A17&gt;$G$47,"",VLOOKUP(A17,入力用!$AQ$16:$BA$65,3,FALSE))</f>
        <v/>
      </c>
      <c r="D18" s="341" t="str">
        <f>IF(A17&gt;$G$47,"",IF(VLOOKUP(A17,入力用!$AQ$16:$BA$65,7,FALSE)="",VLOOKUP(A17,入力用!$AQ$16:$BA$65,8,FALSE),VLOOKUP(A17,入力用!$AQ$16:$BA$65,7,FALSE)))</f>
        <v/>
      </c>
      <c r="E18" s="342"/>
      <c r="F18" s="341" t="str">
        <f>IF(A17&gt;$G$47,"",IF(VLOOKUP(A17,入力用!$AQ$16:$BA$65,11,FALSE)="",VLOOKUP(A17,入力用!$AQ$16:$BA$65,12,FALSE),VLOOKUP(A17,入力用!$AQ$16:$BA$65,11,FALSE)))</f>
        <v/>
      </c>
      <c r="G18" s="342"/>
      <c r="H18" s="338"/>
      <c r="I18" t="e">
        <f>VLOOKUP(A17,入力用!$AQ$16:$BA$65,8,FALSE)</f>
        <v>#N/A</v>
      </c>
      <c r="K18" s="374"/>
      <c r="L18" s="374"/>
      <c r="M18" s="374"/>
      <c r="N18" s="374"/>
    </row>
    <row r="19" spans="1:14" ht="15" customHeight="1">
      <c r="A19" s="335">
        <v>5</v>
      </c>
      <c r="B19" s="337" t="str">
        <f>IF(A19&gt;$G$47,"",VLOOKUP(A19,入力用!$AQ$16:$BA$65,2,FALSE))</f>
        <v/>
      </c>
      <c r="C19" s="133" t="str">
        <f>IF(A19&gt;$G$47,"",VLOOKUP(A19,入力用!$AQ$16:$BA$65,4,FALSE))</f>
        <v/>
      </c>
      <c r="D19" s="131" t="str">
        <f>IF(A19&gt;$G$47,"",VLOOKUP(A19,入力用!$AQ$16:$BA$65,5,FALSE))</f>
        <v/>
      </c>
      <c r="E19" s="132" t="str">
        <f>IF(A19&gt;$G$47,"",VLOOKUP(A19,入力用!$AQ$16:$BA$65,6,FALSE))</f>
        <v/>
      </c>
      <c r="F19" s="131" t="str">
        <f>IF(A19&gt;$G$47,"",VLOOKUP(A19,入力用!$AQ$16:$BA$65,9,FALSE))</f>
        <v/>
      </c>
      <c r="G19" s="132" t="str">
        <f>IF(A19&gt;$G$47,"",VLOOKUP(A19,入力用!$AQ$16:$BA$65,10,FALSE))</f>
        <v/>
      </c>
      <c r="H19" s="337" t="str">
        <f>IF(A19&gt;$G$47,"",VLOOKUP(A19,入力用!$AQ$16:$BA$65,13,FALSE))</f>
        <v/>
      </c>
    </row>
    <row r="20" spans="1:14" ht="18.75" customHeight="1">
      <c r="A20" s="336"/>
      <c r="B20" s="338"/>
      <c r="C20" s="20" t="str">
        <f>IF(A19&gt;$G$47,"",VLOOKUP(A19,入力用!$AQ$16:$BA$65,3,FALSE))</f>
        <v/>
      </c>
      <c r="D20" s="341" t="str">
        <f>IF(A19&gt;$G$47,"",IF(VLOOKUP(A19,入力用!$AQ$16:$BA$65,7,FALSE)="",VLOOKUP(A19,入力用!$AQ$16:$BA$65,8,FALSE),VLOOKUP(A19,入力用!$AQ$16:$BA$65,7,FALSE)))</f>
        <v/>
      </c>
      <c r="E20" s="342"/>
      <c r="F20" s="341" t="str">
        <f>IF(A19&gt;$G$47,"",IF(VLOOKUP(A19,入力用!$AQ$16:$BA$65,11,FALSE)="",VLOOKUP(A19,入力用!$AQ$16:$BA$65,12,FALSE),VLOOKUP(A19,入力用!$AQ$16:$BA$65,11,FALSE)))</f>
        <v/>
      </c>
      <c r="G20" s="342"/>
      <c r="H20" s="338"/>
      <c r="I20" t="e">
        <f>VLOOKUP(A19,入力用!$AQ$16:$BA$65,8,FALSE)</f>
        <v>#N/A</v>
      </c>
    </row>
    <row r="21" spans="1:14" ht="15" customHeight="1">
      <c r="A21" s="335">
        <v>6</v>
      </c>
      <c r="B21" s="337" t="str">
        <f>IF(A21&gt;$G$47,"",VLOOKUP(A21,入力用!$AQ$16:$BA$65,2,FALSE))</f>
        <v/>
      </c>
      <c r="C21" s="133" t="str">
        <f>IF(A21&gt;$G$47,"",VLOOKUP(A21,入力用!$AQ$16:$BA$65,4,FALSE))</f>
        <v/>
      </c>
      <c r="D21" s="131" t="str">
        <f>IF(A21&gt;$G$47,"",VLOOKUP(A21,入力用!$AQ$16:$BA$65,5,FALSE))</f>
        <v/>
      </c>
      <c r="E21" s="132" t="str">
        <f>IF(A21&gt;$G$47,"",VLOOKUP(A21,入力用!$AQ$16:$BA$65,6,FALSE))</f>
        <v/>
      </c>
      <c r="F21" s="131" t="str">
        <f>IF(A21&gt;$G$47,"",VLOOKUP(A21,入力用!$AQ$16:$BA$65,9,FALSE))</f>
        <v/>
      </c>
      <c r="G21" s="132" t="str">
        <f>IF(A21&gt;$G$47,"",VLOOKUP(A21,入力用!$AQ$16:$BA$65,10,FALSE))</f>
        <v/>
      </c>
      <c r="H21" s="337" t="str">
        <f>IF(A21&gt;$G$47,"",VLOOKUP(A21,入力用!$AQ$16:$BA$65,13,FALSE))</f>
        <v/>
      </c>
    </row>
    <row r="22" spans="1:14" ht="18.75" customHeight="1">
      <c r="A22" s="336"/>
      <c r="B22" s="338"/>
      <c r="C22" s="20" t="str">
        <f>IF(A21&gt;$G$47,"",VLOOKUP(A21,入力用!$AQ$16:$BA$65,3,FALSE))</f>
        <v/>
      </c>
      <c r="D22" s="341" t="str">
        <f>IF(A21&gt;$G$47,"",IF(VLOOKUP(A21,入力用!$AQ$16:$BA$65,7,FALSE)="",VLOOKUP(A21,入力用!$AQ$16:$BA$65,8,FALSE),VLOOKUP(A21,入力用!$AQ$16:$BA$65,7,FALSE)))</f>
        <v/>
      </c>
      <c r="E22" s="342"/>
      <c r="F22" s="341" t="str">
        <f>IF(A21&gt;$G$47,"",IF(VLOOKUP(A21,入力用!$AQ$16:$BA$65,11,FALSE)="",VLOOKUP(A21,入力用!$AQ$16:$BA$65,12,FALSE),VLOOKUP(A21,入力用!$AQ$16:$BA$65,11,FALSE)))</f>
        <v/>
      </c>
      <c r="G22" s="342"/>
      <c r="H22" s="338"/>
      <c r="I22" t="e">
        <f>VLOOKUP(A21,入力用!$AQ$16:$BA$65,8,FALSE)</f>
        <v>#N/A</v>
      </c>
    </row>
    <row r="23" spans="1:14" ht="15" customHeight="1">
      <c r="A23" s="335">
        <v>7</v>
      </c>
      <c r="B23" s="337" t="str">
        <f>IF(A23&gt;$G$47,"",VLOOKUP(A23,入力用!$AQ$16:$BA$65,2,FALSE))</f>
        <v/>
      </c>
      <c r="C23" s="133" t="str">
        <f>IF(A23&gt;$G$47,"",VLOOKUP(A23,入力用!$AQ$16:$BA$65,4,FALSE))</f>
        <v/>
      </c>
      <c r="D23" s="131" t="str">
        <f>IF(A23&gt;$G$47,"",VLOOKUP(A23,入力用!$AQ$16:$BA$65,5,FALSE))</f>
        <v/>
      </c>
      <c r="E23" s="132" t="str">
        <f>IF(A23&gt;$G$47,"",VLOOKUP(A23,入力用!$AQ$16:$BA$65,6,FALSE))</f>
        <v/>
      </c>
      <c r="F23" s="131" t="str">
        <f>IF(A23&gt;$G$47,"",VLOOKUP(A23,入力用!$AQ$16:$BA$65,9,FALSE))</f>
        <v/>
      </c>
      <c r="G23" s="132" t="str">
        <f>IF(A23&gt;$G$47,"",VLOOKUP(A23,入力用!$AQ$16:$BA$65,10,FALSE))</f>
        <v/>
      </c>
      <c r="H23" s="337" t="str">
        <f>IF(A23&gt;$G$47,"",VLOOKUP(A23,入力用!$AQ$16:$BA$65,13,FALSE))</f>
        <v/>
      </c>
    </row>
    <row r="24" spans="1:14" ht="18.75" customHeight="1">
      <c r="A24" s="336"/>
      <c r="B24" s="338"/>
      <c r="C24" s="20" t="str">
        <f>IF(A23&gt;$G$47,"",VLOOKUP(A23,入力用!$AQ$16:$BA$65,3,FALSE))</f>
        <v/>
      </c>
      <c r="D24" s="341" t="str">
        <f>IF(A23&gt;$G$47,"",IF(VLOOKUP(A23,入力用!$AQ$16:$BA$65,7,FALSE)="",VLOOKUP(A23,入力用!$AQ$16:$BA$65,8,FALSE),VLOOKUP(A23,入力用!$AQ$16:$BA$65,7,FALSE)))</f>
        <v/>
      </c>
      <c r="E24" s="342"/>
      <c r="F24" s="341" t="str">
        <f>IF(A23&gt;$G$47,"",IF(VLOOKUP(A23,入力用!$AQ$16:$BA$65,11,FALSE)="",VLOOKUP(A23,入力用!$AQ$16:$BA$65,12,FALSE),VLOOKUP(A23,入力用!$AQ$16:$BA$65,11,FALSE)))</f>
        <v/>
      </c>
      <c r="G24" s="342"/>
      <c r="H24" s="338"/>
      <c r="I24" t="e">
        <f>VLOOKUP(A23,入力用!$AQ$16:$BA$65,8,FALSE)</f>
        <v>#N/A</v>
      </c>
    </row>
    <row r="25" spans="1:14" ht="15" customHeight="1">
      <c r="A25" s="335">
        <v>8</v>
      </c>
      <c r="B25" s="337" t="str">
        <f>IF(A25&gt;$G$47,"",VLOOKUP(A25,入力用!$AQ$16:$BA$65,2,FALSE))</f>
        <v/>
      </c>
      <c r="C25" s="133" t="str">
        <f>IF(A25&gt;$G$47,"",VLOOKUP(A25,入力用!$AQ$16:$BA$65,4,FALSE))</f>
        <v/>
      </c>
      <c r="D25" s="131" t="str">
        <f>IF(A25&gt;$G$47,"",VLOOKUP(A25,入力用!$AQ$16:$BA$65,5,FALSE))</f>
        <v/>
      </c>
      <c r="E25" s="132" t="str">
        <f>IF(A25&gt;$G$47,"",VLOOKUP(A25,入力用!$AQ$16:$BA$65,6,FALSE))</f>
        <v/>
      </c>
      <c r="F25" s="131" t="str">
        <f>IF(A25&gt;$G$47,"",VLOOKUP(A25,入力用!$AQ$16:$BA$65,9,FALSE))</f>
        <v/>
      </c>
      <c r="G25" s="132" t="str">
        <f>IF(A25&gt;$G$47,"",VLOOKUP(A25,入力用!$AQ$16:$BA$65,10,FALSE))</f>
        <v/>
      </c>
      <c r="H25" s="337" t="str">
        <f>IF(A25&gt;$G$47,"",VLOOKUP(A25,入力用!$AQ$16:$BA$65,13,FALSE))</f>
        <v/>
      </c>
    </row>
    <row r="26" spans="1:14" ht="18.75" customHeight="1">
      <c r="A26" s="336"/>
      <c r="B26" s="338"/>
      <c r="C26" s="20" t="str">
        <f>IF(A25&gt;$G$47,"",VLOOKUP(A25,入力用!$AQ$16:$BA$65,3,FALSE))</f>
        <v/>
      </c>
      <c r="D26" s="341" t="str">
        <f>IF(A25&gt;$G$47,"",IF(VLOOKUP(A25,入力用!$AQ$16:$BA$65,7,FALSE)="",VLOOKUP(A25,入力用!$AQ$16:$BA$65,8,FALSE),VLOOKUP(A25,入力用!$AQ$16:$BA$65,7,FALSE)))</f>
        <v/>
      </c>
      <c r="E26" s="342"/>
      <c r="F26" s="341" t="str">
        <f>IF(A25&gt;$G$47,"",IF(VLOOKUP(A25,入力用!$AQ$16:$BA$65,11,FALSE)="",VLOOKUP(A25,入力用!$AQ$16:$BA$65,12,FALSE),VLOOKUP(A25,入力用!$AQ$16:$BA$65,11,FALSE)))</f>
        <v/>
      </c>
      <c r="G26" s="342"/>
      <c r="H26" s="338"/>
      <c r="I26" t="e">
        <f>VLOOKUP(A25,入力用!$AQ$16:$BA$65,8,FALSE)</f>
        <v>#N/A</v>
      </c>
    </row>
    <row r="27" spans="1:14" ht="15" customHeight="1">
      <c r="A27" s="335">
        <v>9</v>
      </c>
      <c r="B27" s="337" t="str">
        <f>IF(A27&gt;$G$47,"",VLOOKUP(A27,入力用!$AQ$16:$BA$65,2,FALSE))</f>
        <v/>
      </c>
      <c r="C27" s="133" t="str">
        <f>IF(A27&gt;$G$47,"",VLOOKUP(A27,入力用!$AQ$16:$BA$65,4,FALSE))</f>
        <v/>
      </c>
      <c r="D27" s="131" t="str">
        <f>IF(A27&gt;$G$47,"",VLOOKUP(A27,入力用!$AQ$16:$BA$65,5,FALSE))</f>
        <v/>
      </c>
      <c r="E27" s="132" t="str">
        <f>IF(A27&gt;$G$47,"",VLOOKUP(A27,入力用!$AQ$16:$BA$65,6,FALSE))</f>
        <v/>
      </c>
      <c r="F27" s="131" t="str">
        <f>IF(A27&gt;$G$47,"",VLOOKUP(A27,入力用!$AQ$16:$BA$65,9,FALSE))</f>
        <v/>
      </c>
      <c r="G27" s="132" t="str">
        <f>IF(A27&gt;$G$47,"",VLOOKUP(A27,入力用!$AQ$16:$BA$65,10,FALSE))</f>
        <v/>
      </c>
      <c r="H27" s="337" t="str">
        <f>IF(A27&gt;$G$47,"",VLOOKUP(A27,入力用!$AQ$16:$BA$65,13,FALSE))</f>
        <v/>
      </c>
    </row>
    <row r="28" spans="1:14" ht="18.75" customHeight="1">
      <c r="A28" s="336"/>
      <c r="B28" s="338"/>
      <c r="C28" s="20" t="str">
        <f>IF(A27&gt;$G$47,"",VLOOKUP(A27,入力用!$AQ$16:$BA$65,3,FALSE))</f>
        <v/>
      </c>
      <c r="D28" s="341" t="str">
        <f>IF(A27&gt;$G$47,"",IF(VLOOKUP(A27,入力用!$AQ$16:$BA$65,7,FALSE)="",VLOOKUP(A27,入力用!$AQ$16:$BA$65,8,FALSE),VLOOKUP(A27,入力用!$AQ$16:$BA$65,7,FALSE)))</f>
        <v/>
      </c>
      <c r="E28" s="342"/>
      <c r="F28" s="341" t="str">
        <f>IF(A27&gt;$G$47,"",IF(VLOOKUP(A27,入力用!$AQ$16:$BA$65,11,FALSE)="",VLOOKUP(A27,入力用!$AQ$16:$BA$65,12,FALSE),VLOOKUP(A27,入力用!$AQ$16:$BA$65,11,FALSE)))</f>
        <v/>
      </c>
      <c r="G28" s="342"/>
      <c r="H28" s="338"/>
      <c r="I28" t="e">
        <f>VLOOKUP(A27,入力用!$AQ$16:$BA$65,8,FALSE)</f>
        <v>#N/A</v>
      </c>
    </row>
    <row r="29" spans="1:14" ht="15" customHeight="1">
      <c r="A29" s="335">
        <v>10</v>
      </c>
      <c r="B29" s="337" t="str">
        <f>IF(A29&gt;$G$47,"",VLOOKUP(A29,入力用!$AQ$16:$BA$65,2,FALSE))</f>
        <v/>
      </c>
      <c r="C29" s="133" t="str">
        <f>IF(A29&gt;$G$47,"",VLOOKUP(A29,入力用!$AQ$16:$BA$65,4,FALSE))</f>
        <v/>
      </c>
      <c r="D29" s="131" t="str">
        <f>IF(A29&gt;$G$47,"",VLOOKUP(A29,入力用!$AQ$16:$BA$65,5,FALSE))</f>
        <v/>
      </c>
      <c r="E29" s="132" t="str">
        <f>IF(A29&gt;$G$47,"",VLOOKUP(A29,入力用!$AQ$16:$BA$65,6,FALSE))</f>
        <v/>
      </c>
      <c r="F29" s="131" t="str">
        <f>IF(A29&gt;$G$47,"",VLOOKUP(A29,入力用!$AQ$16:$BA$65,9,FALSE))</f>
        <v/>
      </c>
      <c r="G29" s="132" t="str">
        <f>IF(A29&gt;$G$47,"",VLOOKUP(A29,入力用!$AQ$16:$BA$65,10,FALSE))</f>
        <v/>
      </c>
      <c r="H29" s="337" t="str">
        <f>IF(A29&gt;$G$47,"",VLOOKUP(A29,入力用!$AQ$16:$BA$65,13,FALSE))</f>
        <v/>
      </c>
    </row>
    <row r="30" spans="1:14" ht="18.75" customHeight="1">
      <c r="A30" s="336"/>
      <c r="B30" s="338"/>
      <c r="C30" s="20" t="str">
        <f>IF(A29&gt;$G$47,"",VLOOKUP(A29,入力用!$AQ$16:$BA$65,3,FALSE))</f>
        <v/>
      </c>
      <c r="D30" s="341" t="str">
        <f>IF(A29&gt;$G$47,"",IF(VLOOKUP(A29,入力用!$AQ$16:$BA$65,7,FALSE)="",VLOOKUP(A29,入力用!$AQ$16:$BA$65,8,FALSE),VLOOKUP(A29,入力用!$AQ$16:$BA$65,7,FALSE)))</f>
        <v/>
      </c>
      <c r="E30" s="342"/>
      <c r="F30" s="341" t="str">
        <f>IF(A29&gt;$G$47,"",IF(VLOOKUP(A29,入力用!$AQ$16:$BA$65,11,FALSE)="",VLOOKUP(A29,入力用!$AQ$16:$BA$65,12,FALSE),VLOOKUP(A29,入力用!$AQ$16:$BA$65,11,FALSE)))</f>
        <v/>
      </c>
      <c r="G30" s="342"/>
      <c r="H30" s="338"/>
      <c r="I30" t="e">
        <f>VLOOKUP(A29,入力用!$AQ$16:$BA$65,8,FALSE)</f>
        <v>#N/A</v>
      </c>
    </row>
    <row r="31" spans="1:14" ht="15" customHeight="1">
      <c r="A31" s="335">
        <v>11</v>
      </c>
      <c r="B31" s="337" t="str">
        <f>IF(A31&gt;$G$47,"",VLOOKUP(A31,入力用!$AQ$16:$BA$65,2,FALSE))</f>
        <v/>
      </c>
      <c r="C31" s="133" t="str">
        <f>IF(A31&gt;$G$47,"",VLOOKUP(A31,入力用!$AQ$16:$BA$65,4,FALSE))</f>
        <v/>
      </c>
      <c r="D31" s="131" t="str">
        <f>IF(A31&gt;$G$47,"",VLOOKUP(A31,入力用!$AQ$16:$BA$65,5,FALSE))</f>
        <v/>
      </c>
      <c r="E31" s="132" t="str">
        <f>IF(A31&gt;$G$47,"",VLOOKUP(A31,入力用!$AQ$16:$BA$65,6,FALSE))</f>
        <v/>
      </c>
      <c r="F31" s="131" t="str">
        <f>IF(A31&gt;$G$47,"",VLOOKUP(A31,入力用!$AQ$16:$BA$65,9,FALSE))</f>
        <v/>
      </c>
      <c r="G31" s="132" t="str">
        <f>IF(A31&gt;$G$47,"",VLOOKUP(A31,入力用!$AQ$16:$BA$65,10,FALSE))</f>
        <v/>
      </c>
      <c r="H31" s="337" t="str">
        <f>IF(A31&gt;$G$47,"",VLOOKUP(A31,入力用!$AQ$16:$BA$65,13,FALSE))</f>
        <v/>
      </c>
    </row>
    <row r="32" spans="1:14" ht="18.75" customHeight="1">
      <c r="A32" s="336"/>
      <c r="B32" s="338"/>
      <c r="C32" s="20" t="str">
        <f>IF(A31&gt;$G$47,"",VLOOKUP(A31,入力用!$AQ$16:$BA$65,3,FALSE))</f>
        <v/>
      </c>
      <c r="D32" s="341" t="str">
        <f>IF(A31&gt;$G$47,"",IF(VLOOKUP(A31,入力用!$AQ$16:$BA$65,7,FALSE)="",VLOOKUP(A31,入力用!$AQ$16:$BA$65,8,FALSE),VLOOKUP(A31,入力用!$AQ$16:$BA$65,7,FALSE)))</f>
        <v/>
      </c>
      <c r="E32" s="342"/>
      <c r="F32" s="341" t="str">
        <f>IF(A31&gt;$G$47,"",IF(VLOOKUP(A31,入力用!$AQ$16:$BA$65,11,FALSE)="",VLOOKUP(A31,入力用!$AQ$16:$BA$65,12,FALSE),VLOOKUP(A31,入力用!$AQ$16:$BA$65,11,FALSE)))</f>
        <v/>
      </c>
      <c r="G32" s="342"/>
      <c r="H32" s="338"/>
      <c r="I32" t="e">
        <f>VLOOKUP(A31,入力用!$AQ$16:$BA$65,8,FALSE)</f>
        <v>#N/A</v>
      </c>
    </row>
    <row r="33" spans="1:9" ht="15" customHeight="1">
      <c r="A33" s="335">
        <v>12</v>
      </c>
      <c r="B33" s="337" t="str">
        <f>IF(A33&gt;$G$47,"",VLOOKUP(A33,入力用!$AQ$16:$BA$65,2,FALSE))</f>
        <v/>
      </c>
      <c r="C33" s="133" t="str">
        <f>IF(A33&gt;$G$47,"",VLOOKUP(A33,入力用!$AQ$16:$BA$65,4,FALSE))</f>
        <v/>
      </c>
      <c r="D33" s="131" t="str">
        <f>IF(A33&gt;$G$47,"",VLOOKUP(A33,入力用!$AQ$16:$BA$65,5,FALSE))</f>
        <v/>
      </c>
      <c r="E33" s="132" t="str">
        <f>IF(A33&gt;$G$47,"",VLOOKUP(A33,入力用!$AQ$16:$BA$65,6,FALSE))</f>
        <v/>
      </c>
      <c r="F33" s="131" t="str">
        <f>IF(A33&gt;$G$47,"",VLOOKUP(A33,入力用!$AQ$16:$BA$65,9,FALSE))</f>
        <v/>
      </c>
      <c r="G33" s="132" t="str">
        <f>IF(A33&gt;$G$47,"",VLOOKUP(A33,入力用!$AQ$16:$BA$65,10,FALSE))</f>
        <v/>
      </c>
      <c r="H33" s="337" t="str">
        <f>IF(A33&gt;$G$47,"",VLOOKUP(A33,入力用!$AQ$16:$BA$65,13,FALSE))</f>
        <v/>
      </c>
    </row>
    <row r="34" spans="1:9" ht="18.75" customHeight="1">
      <c r="A34" s="336"/>
      <c r="B34" s="338"/>
      <c r="C34" s="20" t="str">
        <f>IF(A33&gt;$G$47,"",VLOOKUP(A33,入力用!$AQ$16:$BA$65,3,FALSE))</f>
        <v/>
      </c>
      <c r="D34" s="341" t="str">
        <f>IF(A33&gt;$G$47,"",IF(VLOOKUP(A33,入力用!$AQ$16:$BA$65,7,FALSE)="",VLOOKUP(A33,入力用!$AQ$16:$BA$65,8,FALSE),VLOOKUP(A33,入力用!$AQ$16:$BA$65,7,FALSE)))</f>
        <v/>
      </c>
      <c r="E34" s="342"/>
      <c r="F34" s="341" t="str">
        <f>IF(A33&gt;$G$47,"",IF(VLOOKUP(A33,入力用!$AQ$16:$BA$65,11,FALSE)="",VLOOKUP(A33,入力用!$AQ$16:$BA$65,12,FALSE),VLOOKUP(A33,入力用!$AQ$16:$BA$65,11,FALSE)))</f>
        <v/>
      </c>
      <c r="G34" s="342"/>
      <c r="H34" s="338"/>
      <c r="I34" t="e">
        <f>VLOOKUP(A33,入力用!$AQ$16:$BA$65,8,FALSE)</f>
        <v>#N/A</v>
      </c>
    </row>
    <row r="35" spans="1:9" ht="15" customHeight="1">
      <c r="A35" s="335">
        <v>13</v>
      </c>
      <c r="B35" s="337" t="str">
        <f>IF(A35&gt;$G$47,"",VLOOKUP(A35,入力用!$AQ$16:$BA$65,2,FALSE))</f>
        <v/>
      </c>
      <c r="C35" s="133" t="str">
        <f>IF(A35&gt;$G$47,"",VLOOKUP(A35,入力用!$AQ$16:$BA$65,4,FALSE))</f>
        <v/>
      </c>
      <c r="D35" s="131" t="str">
        <f>IF(A35&gt;$G$47,"",VLOOKUP(A35,入力用!$AQ$16:$BA$65,5,FALSE))</f>
        <v/>
      </c>
      <c r="E35" s="132" t="str">
        <f>IF(A35&gt;$G$47,"",VLOOKUP(A35,入力用!$AQ$16:$BA$65,6,FALSE))</f>
        <v/>
      </c>
      <c r="F35" s="131" t="str">
        <f>IF(A35&gt;$G$47,"",VLOOKUP(A35,入力用!$AQ$16:$BA$65,9,FALSE))</f>
        <v/>
      </c>
      <c r="G35" s="132" t="str">
        <f>IF(A35&gt;$G$47,"",VLOOKUP(A35,入力用!$AQ$16:$BA$65,10,FALSE))</f>
        <v/>
      </c>
      <c r="H35" s="337" t="str">
        <f>IF(A35&gt;$G$47,"",VLOOKUP(A35,入力用!$AQ$16:$BA$65,13,FALSE))</f>
        <v/>
      </c>
    </row>
    <row r="36" spans="1:9" ht="18.75" customHeight="1">
      <c r="A36" s="336"/>
      <c r="B36" s="338"/>
      <c r="C36" s="20" t="str">
        <f>IF(A35&gt;$G$47,"",VLOOKUP(A35,入力用!$AQ$16:$BA$65,3,FALSE))</f>
        <v/>
      </c>
      <c r="D36" s="341" t="str">
        <f>IF(A35&gt;$G$47,"",IF(VLOOKUP(A35,入力用!$AQ$16:$BA$65,7,FALSE)="",VLOOKUP(A35,入力用!$AQ$16:$BA$65,8,FALSE),VLOOKUP(A35,入力用!$AQ$16:$BA$65,7,FALSE)))</f>
        <v/>
      </c>
      <c r="E36" s="342"/>
      <c r="F36" s="341" t="str">
        <f>IF(A35&gt;$G$47,"",IF(VLOOKUP(A35,入力用!$AQ$16:$BA$65,11,FALSE)="",VLOOKUP(A35,入力用!$AQ$16:$BA$65,12,FALSE),VLOOKUP(A35,入力用!$AQ$16:$BA$65,11,FALSE)))</f>
        <v/>
      </c>
      <c r="G36" s="342"/>
      <c r="H36" s="338"/>
      <c r="I36" t="e">
        <f>VLOOKUP(A35,入力用!$AQ$16:$BA$65,8,FALSE)</f>
        <v>#N/A</v>
      </c>
    </row>
    <row r="37" spans="1:9" ht="15" customHeight="1">
      <c r="A37" s="335">
        <v>14</v>
      </c>
      <c r="B37" s="337" t="str">
        <f>IF(A37&gt;$G$47,"",VLOOKUP(A37,入力用!$AQ$16:$BA$65,2,FALSE))</f>
        <v/>
      </c>
      <c r="C37" s="133" t="str">
        <f>IF(A37&gt;$G$47,"",VLOOKUP(A37,入力用!$AQ$16:$BA$65,4,FALSE))</f>
        <v/>
      </c>
      <c r="D37" s="131" t="str">
        <f>IF(A37&gt;$G$47,"",VLOOKUP(A37,入力用!$AQ$16:$BA$65,5,FALSE))</f>
        <v/>
      </c>
      <c r="E37" s="132" t="str">
        <f>IF(A37&gt;$G$47,"",VLOOKUP(A37,入力用!$AQ$16:$BA$65,6,FALSE))</f>
        <v/>
      </c>
      <c r="F37" s="131" t="str">
        <f>IF(A37&gt;$G$47,"",VLOOKUP(A37,入力用!$AQ$16:$BA$65,9,FALSE))</f>
        <v/>
      </c>
      <c r="G37" s="132" t="str">
        <f>IF(A37&gt;$G$47,"",VLOOKUP(A37,入力用!$AQ$16:$BA$65,10,FALSE))</f>
        <v/>
      </c>
      <c r="H37" s="337" t="str">
        <f>IF(A37&gt;$G$47,"",VLOOKUP(A37,入力用!$AQ$16:$BA$65,13,FALSE))</f>
        <v/>
      </c>
    </row>
    <row r="38" spans="1:9" ht="18.75" customHeight="1">
      <c r="A38" s="336"/>
      <c r="B38" s="338"/>
      <c r="C38" s="20" t="str">
        <f>IF(A37&gt;$G$47,"",VLOOKUP(A37,入力用!$AQ$16:$BA$65,3,FALSE))</f>
        <v/>
      </c>
      <c r="D38" s="341" t="str">
        <f>IF(A37&gt;$G$47,"",IF(VLOOKUP(A37,入力用!$AQ$16:$BA$65,7,FALSE)="",VLOOKUP(A37,入力用!$AQ$16:$BA$65,8,FALSE),VLOOKUP(A37,入力用!$AQ$16:$BA$65,7,FALSE)))</f>
        <v/>
      </c>
      <c r="E38" s="342"/>
      <c r="F38" s="341" t="str">
        <f>IF(A37&gt;$G$47,"",IF(VLOOKUP(A37,入力用!$AQ$16:$BA$65,11,FALSE)="",VLOOKUP(A37,入力用!$AQ$16:$BA$65,12,FALSE),VLOOKUP(A37,入力用!$AQ$16:$BA$65,11,FALSE)))</f>
        <v/>
      </c>
      <c r="G38" s="342"/>
      <c r="H38" s="338"/>
      <c r="I38" t="e">
        <f>VLOOKUP(A37,入力用!$AQ$16:$BA$65,8,FALSE)</f>
        <v>#N/A</v>
      </c>
    </row>
    <row r="39" spans="1:9" ht="15" customHeight="1">
      <c r="A39" s="335">
        <v>15</v>
      </c>
      <c r="B39" s="337" t="str">
        <f>IF(A39&gt;$G$47,"",VLOOKUP(A39,入力用!$AQ$16:$BA$65,2,FALSE))</f>
        <v/>
      </c>
      <c r="C39" s="133" t="str">
        <f>IF(A39&gt;$G$47,"",VLOOKUP(A39,入力用!$AQ$16:$BA$65,4,FALSE))</f>
        <v/>
      </c>
      <c r="D39" s="131" t="str">
        <f>IF(A39&gt;$G$47,"",VLOOKUP(A39,入力用!$AQ$16:$BA$65,5,FALSE))</f>
        <v/>
      </c>
      <c r="E39" s="132" t="str">
        <f>IF(A39&gt;$G$47,"",VLOOKUP(A39,入力用!$AQ$16:$BA$65,6,FALSE))</f>
        <v/>
      </c>
      <c r="F39" s="131" t="str">
        <f>IF(A39&gt;$G$47,"",VLOOKUP(A39,入力用!$AQ$16:$BA$65,9,FALSE))</f>
        <v/>
      </c>
      <c r="G39" s="132" t="str">
        <f>IF(A39&gt;$G$47,"",VLOOKUP(A39,入力用!$AQ$16:$BA$65,10,FALSE))</f>
        <v/>
      </c>
      <c r="H39" s="337" t="str">
        <f>IF(A39&gt;$G$47,"",VLOOKUP(A39,入力用!$AQ$16:$BA$65,13,FALSE))</f>
        <v/>
      </c>
    </row>
    <row r="40" spans="1:9" ht="18.75" customHeight="1">
      <c r="A40" s="336"/>
      <c r="B40" s="338"/>
      <c r="C40" s="20" t="str">
        <f>IF(A39&gt;$G$47,"",VLOOKUP(A39,入力用!$AQ$16:$BA$65,3,FALSE))</f>
        <v/>
      </c>
      <c r="D40" s="341" t="str">
        <f>IF(A39&gt;$G$47,"",IF(VLOOKUP(A39,入力用!$AQ$16:$BA$65,7,FALSE)="",VLOOKUP(A39,入力用!$AQ$16:$BA$65,8,FALSE),VLOOKUP(A39,入力用!$AQ$16:$BA$65,7,FALSE)))</f>
        <v/>
      </c>
      <c r="E40" s="342"/>
      <c r="F40" s="341" t="str">
        <f>IF(A39&gt;$G$47,"",IF(VLOOKUP(A39,入力用!$AQ$16:$BA$65,11,FALSE)="",VLOOKUP(A39,入力用!$AQ$16:$BA$65,12,FALSE),VLOOKUP(A39,入力用!$AQ$16:$BA$65,11,FALSE)))</f>
        <v/>
      </c>
      <c r="G40" s="342"/>
      <c r="H40" s="338"/>
      <c r="I40" t="e">
        <f>VLOOKUP(A39,入力用!$AQ$16:$BA$65,8,FALSE)</f>
        <v>#N/A</v>
      </c>
    </row>
    <row r="41" spans="1:9" ht="15" customHeight="1">
      <c r="A41" s="335">
        <v>16</v>
      </c>
      <c r="B41" s="337" t="str">
        <f>IF(A41&gt;$G$47,"",VLOOKUP(A41,入力用!$AQ$16:$BA$65,2,FALSE))</f>
        <v/>
      </c>
      <c r="C41" s="133" t="str">
        <f>IF(A41&gt;$G$47,"",VLOOKUP(A41,入力用!$AQ$16:$BA$65,4,FALSE))</f>
        <v/>
      </c>
      <c r="D41" s="131" t="str">
        <f>IF(A41&gt;$G$47,"",VLOOKUP(A41,入力用!$AQ$16:$BA$65,5,FALSE))</f>
        <v/>
      </c>
      <c r="E41" s="132" t="str">
        <f>IF(A41&gt;$G$47,"",VLOOKUP(A41,入力用!$AQ$16:$BA$65,6,FALSE))</f>
        <v/>
      </c>
      <c r="F41" s="131" t="str">
        <f>IF(A41&gt;$G$47,"",VLOOKUP(A41,入力用!$AQ$16:$BA$65,9,FALSE))</f>
        <v/>
      </c>
      <c r="G41" s="132" t="str">
        <f>IF(A41&gt;$G$47,"",VLOOKUP(A41,入力用!$AQ$16:$BA$65,10,FALSE))</f>
        <v/>
      </c>
      <c r="H41" s="337" t="str">
        <f>IF(A41&gt;$G$47,"",VLOOKUP(A41,入力用!$AQ$16:$BA$65,13,FALSE))</f>
        <v/>
      </c>
    </row>
    <row r="42" spans="1:9" ht="18.75" customHeight="1">
      <c r="A42" s="336"/>
      <c r="B42" s="338"/>
      <c r="C42" s="20" t="str">
        <f>IF(A41&gt;$G$47,"",VLOOKUP(A41,入力用!$AQ$16:$BA$65,3,FALSE))</f>
        <v/>
      </c>
      <c r="D42" s="341" t="str">
        <f>IF(A41&gt;$G$47,"",IF(VLOOKUP(A41,入力用!$AQ$16:$BA$65,7,FALSE)="",VLOOKUP(A41,入力用!$AQ$16:$BA$65,8,FALSE),VLOOKUP(A41,入力用!$AQ$16:$BA$65,7,FALSE)))</f>
        <v/>
      </c>
      <c r="E42" s="342"/>
      <c r="F42" s="341" t="str">
        <f>IF(A41&gt;$G$47,"",IF(VLOOKUP(A41,入力用!$AQ$16:$BA$65,11,FALSE)="",VLOOKUP(A41,入力用!$AQ$16:$BA$65,12,FALSE),VLOOKUP(A41,入力用!$AQ$16:$BA$65,11,FALSE)))</f>
        <v/>
      </c>
      <c r="G42" s="342"/>
      <c r="H42" s="338"/>
      <c r="I42" t="e">
        <f>VLOOKUP(A41,入力用!$AQ$16:$BA$65,8,FALSE)</f>
        <v>#N/A</v>
      </c>
    </row>
    <row r="43" spans="1:9" ht="15" customHeight="1">
      <c r="A43" s="335">
        <v>17</v>
      </c>
      <c r="B43" s="337" t="str">
        <f>IF(A43&gt;$G$47,"",VLOOKUP(A43,入力用!$AQ$16:$BA$65,2,FALSE))</f>
        <v/>
      </c>
      <c r="C43" s="133" t="str">
        <f>IF(A43&gt;$G$47,"",VLOOKUP(A43,入力用!$AQ$16:$BA$65,4,FALSE))</f>
        <v/>
      </c>
      <c r="D43" s="131" t="str">
        <f>IF(A43&gt;$G$47,"",VLOOKUP(A43,入力用!$AQ$16:$BA$65,5,FALSE))</f>
        <v/>
      </c>
      <c r="E43" s="132" t="str">
        <f>IF(A43&gt;$G$47,"",VLOOKUP(A43,入力用!$AQ$16:$BA$65,6,FALSE))</f>
        <v/>
      </c>
      <c r="F43" s="131" t="str">
        <f>IF(A43&gt;$G$47,"",VLOOKUP(A43,入力用!$AQ$16:$BA$65,9,FALSE))</f>
        <v/>
      </c>
      <c r="G43" s="132" t="str">
        <f>IF(A43&gt;$G$47,"",VLOOKUP(A43,入力用!$AQ$16:$BA$65,10,FALSE))</f>
        <v/>
      </c>
      <c r="H43" s="337" t="str">
        <f>IF(A43&gt;$G$47,"",VLOOKUP(A43,入力用!$AQ$16:$BA$65,13,FALSE))</f>
        <v/>
      </c>
    </row>
    <row r="44" spans="1:9" ht="18.75" customHeight="1">
      <c r="A44" s="336"/>
      <c r="B44" s="338"/>
      <c r="C44" s="20" t="str">
        <f>IF(A43&gt;$G$47,"",VLOOKUP(A43,入力用!$AQ$16:$BA$65,3,FALSE))</f>
        <v/>
      </c>
      <c r="D44" s="341" t="str">
        <f>IF(A43&gt;$G$47,"",IF(VLOOKUP(A43,入力用!$AQ$16:$BA$65,7,FALSE)="",VLOOKUP(A43,入力用!$AQ$16:$BA$65,8,FALSE),VLOOKUP(A43,入力用!$AQ$16:$BA$65,7,FALSE)))</f>
        <v/>
      </c>
      <c r="E44" s="342"/>
      <c r="F44" s="341" t="str">
        <f>IF(A43&gt;$G$47,"",IF(VLOOKUP(A43,入力用!$AQ$16:$BA$65,11,FALSE)="",VLOOKUP(A43,入力用!$AQ$16:$BA$65,12,FALSE),VLOOKUP(A43,入力用!$AQ$16:$BA$65,11,FALSE)))</f>
        <v/>
      </c>
      <c r="G44" s="342"/>
      <c r="H44" s="338"/>
      <c r="I44" t="e">
        <f>VLOOKUP(A43,入力用!$AQ$16:$BA$65,8,FALSE)</f>
        <v>#N/A</v>
      </c>
    </row>
    <row r="45" spans="1:9" ht="15" customHeight="1">
      <c r="A45" s="335">
        <v>18</v>
      </c>
      <c r="B45" s="337" t="str">
        <f>IF(A45&gt;$G$47,"",VLOOKUP(A45,入力用!$AQ$16:$BA$65,2,FALSE))</f>
        <v/>
      </c>
      <c r="C45" s="133" t="str">
        <f>IF(A45&gt;$G$47,"",VLOOKUP(A45,入力用!$AQ$16:$BA$65,4,FALSE))</f>
        <v/>
      </c>
      <c r="D45" s="131" t="str">
        <f>IF(A45&gt;$G$47,"",VLOOKUP(A45,入力用!$AQ$16:$BA$65,5,FALSE))</f>
        <v/>
      </c>
      <c r="E45" s="132" t="str">
        <f>IF(A45&gt;$G$47,"",VLOOKUP(A45,入力用!$AQ$16:$BA$65,6,FALSE))</f>
        <v/>
      </c>
      <c r="F45" s="131" t="str">
        <f>IF(A45&gt;$G$47,"",VLOOKUP(A45,入力用!$AQ$16:$BA$65,9,FALSE))</f>
        <v/>
      </c>
      <c r="G45" s="132" t="str">
        <f>IF(A45&gt;$G$47,"",VLOOKUP(A45,入力用!$AQ$16:$BA$65,10,FALSE))</f>
        <v/>
      </c>
      <c r="H45" s="337" t="str">
        <f>IF(A45&gt;$G$47,"",VLOOKUP(A45,入力用!$AQ$16:$BA$65,13,FALSE))</f>
        <v/>
      </c>
    </row>
    <row r="46" spans="1:9" ht="18.75" customHeight="1">
      <c r="A46" s="336"/>
      <c r="B46" s="338"/>
      <c r="C46" s="20" t="str">
        <f>IF(A45&gt;$G$47,"",VLOOKUP(A45,入力用!$AQ$16:$BA$65,3,FALSE))</f>
        <v/>
      </c>
      <c r="D46" s="341" t="str">
        <f>IF(A45&gt;$G$47,"",IF(VLOOKUP(A45,入力用!$AQ$16:$BA$65,7,FALSE)="",VLOOKUP(A45,入力用!$AQ$16:$BA$65,8,FALSE),VLOOKUP(A45,入力用!$AQ$16:$BA$65,7,FALSE)))</f>
        <v/>
      </c>
      <c r="E46" s="342"/>
      <c r="F46" s="341" t="str">
        <f>IF(A45&gt;$G$47,"",IF(VLOOKUP(A45,入力用!$AQ$16:$BA$65,11,FALSE)="",VLOOKUP(A45,入力用!$AQ$16:$BA$65,12,FALSE),VLOOKUP(A45,入力用!$AQ$16:$BA$65,11,FALSE)))</f>
        <v/>
      </c>
      <c r="G46" s="342"/>
      <c r="H46" s="338"/>
      <c r="I46" t="e">
        <f>VLOOKUP(A45,入力用!$AQ$16:$BA$65,8,FALSE)</f>
        <v>#N/A</v>
      </c>
    </row>
    <row r="47" spans="1:9" ht="22.5" customHeight="1" thickBot="1">
      <c r="A47" s="13"/>
      <c r="B47" s="13"/>
      <c r="C47" s="13"/>
      <c r="D47" s="334"/>
      <c r="E47" s="334"/>
      <c r="F47" s="90" t="s">
        <v>519</v>
      </c>
      <c r="G47" s="91">
        <f>入力用!AN65</f>
        <v>0</v>
      </c>
      <c r="H47" s="92" t="s">
        <v>520</v>
      </c>
    </row>
    <row r="48" spans="1:9" ht="18.75" customHeight="1">
      <c r="A48" s="12" t="s">
        <v>0</v>
      </c>
      <c r="B48" s="358" t="str">
        <f>基本データ!D2</f>
        <v>第68回　岩手県中学校総合体育大会　陸上競技</v>
      </c>
      <c r="C48" s="358"/>
      <c r="D48" s="358"/>
      <c r="E48" s="358"/>
      <c r="F48" s="358"/>
      <c r="G48" s="13"/>
      <c r="H48" s="13"/>
    </row>
    <row r="49" spans="1:9" ht="24.75" customHeight="1">
      <c r="A49" s="359" t="s">
        <v>199</v>
      </c>
      <c r="B49" s="359"/>
      <c r="C49" s="359"/>
      <c r="D49" s="359"/>
      <c r="E49" s="359"/>
      <c r="F49" s="359"/>
      <c r="G49" s="359"/>
      <c r="H49" s="359"/>
    </row>
    <row r="50" spans="1:9" s="118" customFormat="1" ht="18.75" customHeight="1">
      <c r="A50" s="360" t="s">
        <v>543</v>
      </c>
      <c r="B50" s="360"/>
      <c r="C50" s="360"/>
      <c r="D50" s="116"/>
      <c r="E50" s="117" t="s">
        <v>1</v>
      </c>
      <c r="F50" s="361" t="str">
        <f>CONCATENATE(基本データ!D4,基本データ!F4,基本データ!H4,基本データ!I4,基本データ!K4,基本データ!L4,基本データ!N4)</f>
        <v>令和3年月日</v>
      </c>
      <c r="G50" s="361"/>
      <c r="H50" s="361"/>
    </row>
    <row r="51" spans="1:9" ht="26.25" customHeight="1">
      <c r="A51" s="29" t="s">
        <v>192</v>
      </c>
      <c r="B51" s="362" t="str">
        <f>IF(基本データ!D6="","",基本データ!D6)</f>
        <v/>
      </c>
      <c r="C51" s="362"/>
      <c r="D51" s="362"/>
      <c r="E51" s="362"/>
      <c r="F51" s="30" t="s">
        <v>212</v>
      </c>
      <c r="G51" s="362" t="str">
        <f>IF(基本データ!C18="","",基本データ!C18)</f>
        <v>ｺｰﾄﾞが出ます</v>
      </c>
      <c r="H51" s="362"/>
    </row>
    <row r="52" spans="1:9" ht="15" customHeight="1">
      <c r="A52" s="335" t="s">
        <v>2</v>
      </c>
      <c r="B52" s="347" t="str">
        <f>CONCATENATE(基本データ!C8,基本データ!D8,基本データ!G8,基本データ!H8)</f>
        <v>〒-</v>
      </c>
      <c r="C52" s="348"/>
      <c r="D52" s="348"/>
      <c r="E52" s="349"/>
      <c r="F52" s="335" t="s">
        <v>3</v>
      </c>
      <c r="G52" s="350" t="str">
        <f>CONCATENATE(基本データ!$D$12,"-",基本データ!$H$12,"-",基本データ!$K$12)</f>
        <v>--</v>
      </c>
      <c r="H52" s="351"/>
    </row>
    <row r="53" spans="1:9" ht="26.25" customHeight="1">
      <c r="A53" s="336"/>
      <c r="B53" s="354" t="str">
        <f>IF(基本データ!D10="","",基本データ!D10)</f>
        <v/>
      </c>
      <c r="C53" s="355"/>
      <c r="D53" s="355"/>
      <c r="E53" s="356"/>
      <c r="F53" s="336"/>
      <c r="G53" s="352"/>
      <c r="H53" s="353"/>
    </row>
    <row r="54" spans="1:9" ht="26.25" customHeight="1">
      <c r="A54" s="157" t="s">
        <v>987</v>
      </c>
      <c r="B54" s="357" t="str">
        <f>IF(基本データ!$D$14="","",基本データ!$D$14)</f>
        <v/>
      </c>
      <c r="C54" s="357"/>
      <c r="D54" s="160"/>
      <c r="E54" s="161"/>
      <c r="F54" s="161"/>
      <c r="G54" s="161"/>
      <c r="H54" s="161"/>
    </row>
    <row r="55" spans="1:9" ht="9" customHeight="1">
      <c r="A55" s="158"/>
      <c r="B55" s="158"/>
      <c r="C55" s="158"/>
      <c r="D55" s="158"/>
      <c r="E55" s="158"/>
      <c r="F55" s="158"/>
      <c r="G55" s="158"/>
      <c r="H55" s="158"/>
    </row>
    <row r="56" spans="1:9" ht="13.5" customHeight="1">
      <c r="A56" s="339" t="s">
        <v>6</v>
      </c>
      <c r="B56" s="343" t="s">
        <v>197</v>
      </c>
      <c r="C56" s="17" t="s">
        <v>7</v>
      </c>
      <c r="D56" s="344" t="s">
        <v>876</v>
      </c>
      <c r="E56" s="345"/>
      <c r="F56" s="345"/>
      <c r="G56" s="345"/>
      <c r="H56" s="346"/>
    </row>
    <row r="57" spans="1:9" ht="22.5">
      <c r="A57" s="340"/>
      <c r="B57" s="343"/>
      <c r="C57" s="156" t="s">
        <v>198</v>
      </c>
      <c r="D57" s="344" t="s">
        <v>8</v>
      </c>
      <c r="E57" s="346"/>
      <c r="F57" s="344" t="s">
        <v>9</v>
      </c>
      <c r="G57" s="346"/>
      <c r="H57" s="19" t="s">
        <v>10</v>
      </c>
    </row>
    <row r="58" spans="1:9" ht="15" customHeight="1">
      <c r="A58" s="335">
        <v>19</v>
      </c>
      <c r="B58" s="337" t="str">
        <f>IF(A58&gt;$G$47,"",VLOOKUP(A58,入力用!$AQ$16:$BA$65,2,FALSE))</f>
        <v/>
      </c>
      <c r="C58" s="133" t="str">
        <f>IF(A58&gt;$G$47,"",VLOOKUP(A58,入力用!$AQ$16:$BA$65,4,FALSE))</f>
        <v/>
      </c>
      <c r="D58" s="131" t="str">
        <f>IF(A58&gt;$G$47,"",VLOOKUP(A58,入力用!$AQ$16:$BA$65,5,FALSE))</f>
        <v/>
      </c>
      <c r="E58" s="132" t="str">
        <f>IF(A58&gt;$G$47,"",VLOOKUP(A58,入力用!$AQ$16:$BA$65,6,FALSE))</f>
        <v/>
      </c>
      <c r="F58" s="131" t="str">
        <f>IF(A58&gt;$G$47,"",VLOOKUP(A58,入力用!$AQ$16:$BA$65,9,FALSE))</f>
        <v/>
      </c>
      <c r="G58" s="132" t="str">
        <f>IF(A58&gt;$G$47,"",VLOOKUP(A58,入力用!$AQ$16:$BA$65,10,FALSE))</f>
        <v/>
      </c>
      <c r="H58" s="337" t="str">
        <f>IF(A58&gt;$G$47,"",VLOOKUP(A58,入力用!$AQ$16:$BA$65,13,FALSE))</f>
        <v/>
      </c>
    </row>
    <row r="59" spans="1:9" ht="18.75" customHeight="1">
      <c r="A59" s="336"/>
      <c r="B59" s="338"/>
      <c r="C59" s="20" t="str">
        <f>IF(A58&gt;$G$47,"",VLOOKUP(A58,入力用!$AQ$16:$BA$65,3,FALSE))</f>
        <v/>
      </c>
      <c r="D59" s="341" t="str">
        <f>IF(A58&gt;$G$47,"",IF(VLOOKUP(A58,入力用!$AQ$16:$BA$65,7,FALSE)="",VLOOKUP(A58,入力用!$AQ$16:$BA$65,8,FALSE),VLOOKUP(A58,入力用!$AQ$16:$BA$65,7,FALSE)))</f>
        <v/>
      </c>
      <c r="E59" s="342"/>
      <c r="F59" s="341" t="str">
        <f>IF(A58&gt;$G$47,"",IF(VLOOKUP(A58,入力用!$AQ$16:$BA$65,11,FALSE)="",VLOOKUP(A58,入力用!$AQ$16:$BA$65,12,FALSE),VLOOKUP(A58,入力用!$AQ$16:$BA$65,11,FALSE)))</f>
        <v/>
      </c>
      <c r="G59" s="342"/>
      <c r="H59" s="338"/>
      <c r="I59" t="e">
        <f>VLOOKUP(A58,入力用!$AQ$16:$BA$65,8,FALSE)</f>
        <v>#N/A</v>
      </c>
    </row>
    <row r="60" spans="1:9" ht="15" customHeight="1">
      <c r="A60" s="335">
        <v>20</v>
      </c>
      <c r="B60" s="337" t="str">
        <f>IF(A60&gt;$G$47,"",VLOOKUP(A60,入力用!$AQ$16:$BA$65,2,FALSE))</f>
        <v/>
      </c>
      <c r="C60" s="133" t="str">
        <f>IF(A60&gt;$G$47,"",VLOOKUP(A60,入力用!$AQ$16:$BA$65,4,FALSE))</f>
        <v/>
      </c>
      <c r="D60" s="131" t="str">
        <f>IF(A60&gt;$G$47,"",VLOOKUP(A60,入力用!$AQ$16:$BA$65,5,FALSE))</f>
        <v/>
      </c>
      <c r="E60" s="132" t="str">
        <f>IF(A60&gt;$G$47,"",VLOOKUP(A60,入力用!$AQ$16:$BA$65,6,FALSE))</f>
        <v/>
      </c>
      <c r="F60" s="131" t="str">
        <f>IF(A60&gt;$G$47,"",VLOOKUP(A60,入力用!$AQ$16:$BA$65,9,FALSE))</f>
        <v/>
      </c>
      <c r="G60" s="132" t="str">
        <f>IF(A60&gt;$G$47,"",VLOOKUP(A60,入力用!$AQ$16:$BA$65,10,FALSE))</f>
        <v/>
      </c>
      <c r="H60" s="337" t="str">
        <f>IF(A60&gt;$G$47,"",VLOOKUP(A60,入力用!$AQ$16:$BA$65,13,FALSE))</f>
        <v/>
      </c>
    </row>
    <row r="61" spans="1:9" ht="18.75" customHeight="1">
      <c r="A61" s="336"/>
      <c r="B61" s="338"/>
      <c r="C61" s="20" t="str">
        <f>IF(A60&gt;$G$47,"",VLOOKUP(A60,入力用!$AQ$16:$BA$65,3,FALSE))</f>
        <v/>
      </c>
      <c r="D61" s="341" t="str">
        <f>IF(A60&gt;$G$47,"",IF(VLOOKUP(A60,入力用!$AQ$16:$BA$65,7,FALSE)="",VLOOKUP(A60,入力用!$AQ$16:$BA$65,8,FALSE),VLOOKUP(A60,入力用!$AQ$16:$BA$65,7,FALSE)))</f>
        <v/>
      </c>
      <c r="E61" s="342"/>
      <c r="F61" s="341" t="str">
        <f>IF(A60&gt;$G$47,"",IF(VLOOKUP(A60,入力用!$AQ$16:$BA$65,11,FALSE)="",VLOOKUP(A60,入力用!$AQ$16:$BA$65,12,FALSE),VLOOKUP(A60,入力用!$AQ$16:$BA$65,11,FALSE)))</f>
        <v/>
      </c>
      <c r="G61" s="342"/>
      <c r="H61" s="338"/>
      <c r="I61" t="e">
        <f>VLOOKUP(A60,入力用!$AQ$16:$BA$65,8,FALSE)</f>
        <v>#N/A</v>
      </c>
    </row>
    <row r="62" spans="1:9" ht="15" customHeight="1">
      <c r="A62" s="335">
        <v>21</v>
      </c>
      <c r="B62" s="337" t="str">
        <f>IF(A62&gt;$G$47,"",VLOOKUP(A62,入力用!$AQ$16:$BA$65,2,FALSE))</f>
        <v/>
      </c>
      <c r="C62" s="133" t="str">
        <f>IF(A62&gt;$G$47,"",VLOOKUP(A62,入力用!$AQ$16:$BA$65,4,FALSE))</f>
        <v/>
      </c>
      <c r="D62" s="131" t="str">
        <f>IF(A62&gt;$G$47,"",VLOOKUP(A62,入力用!$AQ$16:$BA$65,5,FALSE))</f>
        <v/>
      </c>
      <c r="E62" s="132" t="str">
        <f>IF(A62&gt;$G$47,"",VLOOKUP(A62,入力用!$AQ$16:$BA$65,6,FALSE))</f>
        <v/>
      </c>
      <c r="F62" s="131" t="str">
        <f>IF(A62&gt;$G$47,"",VLOOKUP(A62,入力用!$AQ$16:$BA$65,9,FALSE))</f>
        <v/>
      </c>
      <c r="G62" s="132" t="str">
        <f>IF(A62&gt;$G$47,"",VLOOKUP(A62,入力用!$AQ$16:$BA$65,10,FALSE))</f>
        <v/>
      </c>
      <c r="H62" s="337" t="str">
        <f>IF(A62&gt;$G$47,"",VLOOKUP(A62,入力用!$AQ$16:$BA$65,13,FALSE))</f>
        <v/>
      </c>
    </row>
    <row r="63" spans="1:9" ht="18.75" customHeight="1">
      <c r="A63" s="336"/>
      <c r="B63" s="338"/>
      <c r="C63" s="20" t="str">
        <f>IF(A62&gt;$G$47,"",VLOOKUP(A62,入力用!$AQ$16:$BA$65,3,FALSE))</f>
        <v/>
      </c>
      <c r="D63" s="341" t="str">
        <f>IF(A62&gt;$G$47,"",IF(VLOOKUP(A62,入力用!$AQ$16:$BA$65,7,FALSE)="",VLOOKUP(A62,入力用!$AQ$16:$BA$65,8,FALSE),VLOOKUP(A62,入力用!$AQ$16:$BA$65,7,FALSE)))</f>
        <v/>
      </c>
      <c r="E63" s="342"/>
      <c r="F63" s="341" t="str">
        <f>IF(A62&gt;$G$47,"",IF(VLOOKUP(A62,入力用!$AQ$16:$BA$65,11,FALSE)="",VLOOKUP(A62,入力用!$AQ$16:$BA$65,12,FALSE),VLOOKUP(A62,入力用!$AQ$16:$BA$65,11,FALSE)))</f>
        <v/>
      </c>
      <c r="G63" s="342"/>
      <c r="H63" s="338"/>
      <c r="I63" t="e">
        <f>VLOOKUP(A62,入力用!$AQ$16:$BA$65,8,FALSE)</f>
        <v>#N/A</v>
      </c>
    </row>
    <row r="64" spans="1:9" ht="15" customHeight="1">
      <c r="A64" s="335">
        <v>22</v>
      </c>
      <c r="B64" s="337" t="str">
        <f>IF(A64&gt;$G$47,"",VLOOKUP(A64,入力用!$AQ$16:$BA$65,2,FALSE))</f>
        <v/>
      </c>
      <c r="C64" s="133" t="str">
        <f>IF(A64&gt;$G$47,"",VLOOKUP(A64,入力用!$AQ$16:$BA$65,4,FALSE))</f>
        <v/>
      </c>
      <c r="D64" s="131" t="str">
        <f>IF(A64&gt;$G$47,"",VLOOKUP(A64,入力用!$AQ$16:$BA$65,5,FALSE))</f>
        <v/>
      </c>
      <c r="E64" s="132" t="str">
        <f>IF(A64&gt;$G$47,"",VLOOKUP(A64,入力用!$AQ$16:$BA$65,6,FALSE))</f>
        <v/>
      </c>
      <c r="F64" s="131" t="str">
        <f>IF(A64&gt;$G$47,"",VLOOKUP(A64,入力用!$AQ$16:$BA$65,9,FALSE))</f>
        <v/>
      </c>
      <c r="G64" s="132" t="str">
        <f>IF(A64&gt;$G$47,"",VLOOKUP(A64,入力用!$AQ$16:$BA$65,10,FALSE))</f>
        <v/>
      </c>
      <c r="H64" s="337" t="str">
        <f>IF(A64&gt;$G$47,"",VLOOKUP(A64,入力用!$AQ$16:$BA$65,13,FALSE))</f>
        <v/>
      </c>
    </row>
    <row r="65" spans="1:9" ht="18.75" customHeight="1">
      <c r="A65" s="336"/>
      <c r="B65" s="338"/>
      <c r="C65" s="20" t="str">
        <f>IF(A64&gt;$G$47,"",VLOOKUP(A64,入力用!$AQ$16:$BA$65,3,FALSE))</f>
        <v/>
      </c>
      <c r="D65" s="341" t="str">
        <f>IF(A64&gt;$G$47,"",IF(VLOOKUP(A64,入力用!$AQ$16:$BA$65,7,FALSE)="",VLOOKUP(A64,入力用!$AQ$16:$BA$65,8,FALSE),VLOOKUP(A64,入力用!$AQ$16:$BA$65,7,FALSE)))</f>
        <v/>
      </c>
      <c r="E65" s="342"/>
      <c r="F65" s="341" t="str">
        <f>IF(A64&gt;$G$47,"",IF(VLOOKUP(A64,入力用!$AQ$16:$BA$65,11,FALSE)="",VLOOKUP(A64,入力用!$AQ$16:$BA$65,12,FALSE),VLOOKUP(A64,入力用!$AQ$16:$BA$65,11,FALSE)))</f>
        <v/>
      </c>
      <c r="G65" s="342"/>
      <c r="H65" s="338"/>
      <c r="I65" t="e">
        <f>VLOOKUP(A64,入力用!$AQ$16:$BA$65,8,FALSE)</f>
        <v>#N/A</v>
      </c>
    </row>
    <row r="66" spans="1:9" ht="15" customHeight="1">
      <c r="A66" s="335">
        <v>23</v>
      </c>
      <c r="B66" s="337" t="str">
        <f>IF(A66&gt;$G$47,"",VLOOKUP(A66,入力用!$AQ$16:$BA$65,2,FALSE))</f>
        <v/>
      </c>
      <c r="C66" s="133" t="str">
        <f>IF(A66&gt;$G$47,"",VLOOKUP(A66,入力用!$AQ$16:$BA$65,4,FALSE))</f>
        <v/>
      </c>
      <c r="D66" s="131" t="str">
        <f>IF(A66&gt;$G$47,"",VLOOKUP(A66,入力用!$AQ$16:$BA$65,5,FALSE))</f>
        <v/>
      </c>
      <c r="E66" s="132" t="str">
        <f>IF(A66&gt;$G$47,"",VLOOKUP(A66,入力用!$AQ$16:$BA$65,6,FALSE))</f>
        <v/>
      </c>
      <c r="F66" s="131" t="str">
        <f>IF(A66&gt;$G$47,"",VLOOKUP(A66,入力用!$AQ$16:$BA$65,9,FALSE))</f>
        <v/>
      </c>
      <c r="G66" s="132" t="str">
        <f>IF(A66&gt;$G$47,"",VLOOKUP(A66,入力用!$AQ$16:$BA$65,10,FALSE))</f>
        <v/>
      </c>
      <c r="H66" s="337" t="str">
        <f>IF(A66&gt;$G$47,"",VLOOKUP(A66,入力用!$AQ$16:$BA$65,13,FALSE))</f>
        <v/>
      </c>
    </row>
    <row r="67" spans="1:9" ht="18.75" customHeight="1">
      <c r="A67" s="336"/>
      <c r="B67" s="338"/>
      <c r="C67" s="20" t="str">
        <f>IF(A66&gt;$G$47,"",VLOOKUP(A66,入力用!$AQ$16:$BA$65,3,FALSE))</f>
        <v/>
      </c>
      <c r="D67" s="341" t="str">
        <f>IF(A66&gt;$G$47,"",IF(VLOOKUP(A66,入力用!$AQ$16:$BA$65,7,FALSE)="",VLOOKUP(A66,入力用!$AQ$16:$BA$65,8,FALSE),VLOOKUP(A66,入力用!$AQ$16:$BA$65,7,FALSE)))</f>
        <v/>
      </c>
      <c r="E67" s="342"/>
      <c r="F67" s="341" t="str">
        <f>IF(A66&gt;$G$47,"",IF(VLOOKUP(A66,入力用!$AQ$16:$BA$65,11,FALSE)="",VLOOKUP(A66,入力用!$AQ$16:$BA$65,12,FALSE),VLOOKUP(A66,入力用!$AQ$16:$BA$65,11,FALSE)))</f>
        <v/>
      </c>
      <c r="G67" s="342"/>
      <c r="H67" s="338"/>
      <c r="I67" t="e">
        <f>VLOOKUP(A66,入力用!$AQ$16:$BA$65,8,FALSE)</f>
        <v>#N/A</v>
      </c>
    </row>
    <row r="68" spans="1:9" ht="15" customHeight="1">
      <c r="A68" s="335">
        <v>24</v>
      </c>
      <c r="B68" s="337" t="str">
        <f>IF(A68&gt;$G$47,"",VLOOKUP(A68,入力用!$AQ$16:$BA$65,2,FALSE))</f>
        <v/>
      </c>
      <c r="C68" s="133" t="str">
        <f>IF(A68&gt;$G$47,"",VLOOKUP(A68,入力用!$AQ$16:$BA$65,4,FALSE))</f>
        <v/>
      </c>
      <c r="D68" s="131" t="str">
        <f>IF(A68&gt;$G$47,"",VLOOKUP(A68,入力用!$AQ$16:$BA$65,5,FALSE))</f>
        <v/>
      </c>
      <c r="E68" s="132" t="str">
        <f>IF(A68&gt;$G$47,"",VLOOKUP(A68,入力用!$AQ$16:$BA$65,6,FALSE))</f>
        <v/>
      </c>
      <c r="F68" s="131" t="str">
        <f>IF(A68&gt;$G$47,"",VLOOKUP(A68,入力用!$AQ$16:$BA$65,9,FALSE))</f>
        <v/>
      </c>
      <c r="G68" s="132" t="str">
        <f>IF(A68&gt;$G$47,"",VLOOKUP(A68,入力用!$AQ$16:$BA$65,10,FALSE))</f>
        <v/>
      </c>
      <c r="H68" s="337" t="str">
        <f>IF(A68&gt;$G$47,"",VLOOKUP(A68,入力用!$AQ$16:$BA$65,13,FALSE))</f>
        <v/>
      </c>
    </row>
    <row r="69" spans="1:9" ht="18.75" customHeight="1">
      <c r="A69" s="336"/>
      <c r="B69" s="338"/>
      <c r="C69" s="20" t="str">
        <f>IF(A68&gt;$G$47,"",VLOOKUP(A68,入力用!$AQ$16:$BA$65,3,FALSE))</f>
        <v/>
      </c>
      <c r="D69" s="341" t="str">
        <f>IF(A68&gt;$G$47,"",IF(VLOOKUP(A68,入力用!$AQ$16:$BA$65,7,FALSE)="",VLOOKUP(A68,入力用!$AQ$16:$BA$65,8,FALSE),VLOOKUP(A68,入力用!$AQ$16:$BA$65,7,FALSE)))</f>
        <v/>
      </c>
      <c r="E69" s="342"/>
      <c r="F69" s="341" t="str">
        <f>IF(A68&gt;$G$47,"",IF(VLOOKUP(A68,入力用!$AQ$16:$BA$65,11,FALSE)="",VLOOKUP(A68,入力用!$AQ$16:$BA$65,12,FALSE),VLOOKUP(A68,入力用!$AQ$16:$BA$65,11,FALSE)))</f>
        <v/>
      </c>
      <c r="G69" s="342"/>
      <c r="H69" s="338"/>
      <c r="I69" t="e">
        <f>VLOOKUP(A68,入力用!$AQ$16:$BA$65,8,FALSE)</f>
        <v>#N/A</v>
      </c>
    </row>
    <row r="70" spans="1:9" ht="15" customHeight="1">
      <c r="A70" s="335">
        <v>25</v>
      </c>
      <c r="B70" s="337" t="str">
        <f>IF(A70&gt;$G$47,"",VLOOKUP(A70,入力用!$AQ$16:$BA$65,2,FALSE))</f>
        <v/>
      </c>
      <c r="C70" s="133" t="str">
        <f>IF(A70&gt;$G$47,"",VLOOKUP(A70,入力用!$AQ$16:$BA$65,4,FALSE))</f>
        <v/>
      </c>
      <c r="D70" s="131" t="str">
        <f>IF(A70&gt;$G$47,"",VLOOKUP(A70,入力用!$AQ$16:$BA$65,5,FALSE))</f>
        <v/>
      </c>
      <c r="E70" s="132" t="str">
        <f>IF(A70&gt;$G$47,"",VLOOKUP(A70,入力用!$AQ$16:$BA$65,6,FALSE))</f>
        <v/>
      </c>
      <c r="F70" s="131" t="str">
        <f>IF(A70&gt;$G$47,"",VLOOKUP(A70,入力用!$AQ$16:$BA$65,9,FALSE))</f>
        <v/>
      </c>
      <c r="G70" s="132" t="str">
        <f>IF(A70&gt;$G$47,"",VLOOKUP(A70,入力用!$AQ$16:$BA$65,10,FALSE))</f>
        <v/>
      </c>
      <c r="H70" s="337" t="str">
        <f>IF(A70&gt;$G$47,"",VLOOKUP(A70,入力用!$AQ$16:$BA$65,13,FALSE))</f>
        <v/>
      </c>
    </row>
    <row r="71" spans="1:9" ht="18.75" customHeight="1">
      <c r="A71" s="336"/>
      <c r="B71" s="338"/>
      <c r="C71" s="20" t="str">
        <f>IF(A70&gt;$G$47,"",VLOOKUP(A70,入力用!$AQ$16:$BA$65,3,FALSE))</f>
        <v/>
      </c>
      <c r="D71" s="341" t="str">
        <f>IF(A70&gt;$G$47,"",IF(VLOOKUP(A70,入力用!$AQ$16:$BA$65,7,FALSE)="",VLOOKUP(A70,入力用!$AQ$16:$BA$65,8,FALSE),VLOOKUP(A70,入力用!$AQ$16:$BA$65,7,FALSE)))</f>
        <v/>
      </c>
      <c r="E71" s="342"/>
      <c r="F71" s="341" t="str">
        <f>IF(A70&gt;$G$47,"",IF(VLOOKUP(A70,入力用!$AQ$16:$BA$65,11,FALSE)="",VLOOKUP(A70,入力用!$AQ$16:$BA$65,12,FALSE),VLOOKUP(A70,入力用!$AQ$16:$BA$65,11,FALSE)))</f>
        <v/>
      </c>
      <c r="G71" s="342"/>
      <c r="H71" s="338"/>
      <c r="I71" t="e">
        <f>VLOOKUP(A70,入力用!$AQ$16:$BA$65,8,FALSE)</f>
        <v>#N/A</v>
      </c>
    </row>
    <row r="72" spans="1:9" ht="15" customHeight="1">
      <c r="A72" s="335">
        <v>26</v>
      </c>
      <c r="B72" s="337" t="str">
        <f>IF(A72&gt;$G$47,"",VLOOKUP(A72,入力用!$AQ$16:$BA$65,2,FALSE))</f>
        <v/>
      </c>
      <c r="C72" s="133" t="str">
        <f>IF(A72&gt;$G$47,"",VLOOKUP(A72,入力用!$AQ$16:$BA$65,4,FALSE))</f>
        <v/>
      </c>
      <c r="D72" s="131" t="str">
        <f>IF(A72&gt;$G$47,"",VLOOKUP(A72,入力用!$AQ$16:$BA$65,5,FALSE))</f>
        <v/>
      </c>
      <c r="E72" s="132" t="str">
        <f>IF(A72&gt;$G$47,"",VLOOKUP(A72,入力用!$AQ$16:$BA$65,6,FALSE))</f>
        <v/>
      </c>
      <c r="F72" s="131" t="str">
        <f>IF(A72&gt;$G$47,"",VLOOKUP(A72,入力用!$AQ$16:$BA$65,9,FALSE))</f>
        <v/>
      </c>
      <c r="G72" s="132" t="str">
        <f>IF(A72&gt;$G$47,"",VLOOKUP(A72,入力用!$AQ$16:$BA$65,10,FALSE))</f>
        <v/>
      </c>
      <c r="H72" s="337" t="str">
        <f>IF(A72&gt;$G$47,"",VLOOKUP(A72,入力用!$AQ$16:$BA$65,13,FALSE))</f>
        <v/>
      </c>
    </row>
    <row r="73" spans="1:9" ht="18.75" customHeight="1">
      <c r="A73" s="336"/>
      <c r="B73" s="338"/>
      <c r="C73" s="20" t="str">
        <f>IF(A72&gt;$G$47,"",VLOOKUP(A72,入力用!$AQ$16:$BA$65,3,FALSE))</f>
        <v/>
      </c>
      <c r="D73" s="341" t="str">
        <f>IF(A72&gt;$G$47,"",IF(VLOOKUP(A72,入力用!$AQ$16:$BA$65,7,FALSE)="",VLOOKUP(A72,入力用!$AQ$16:$BA$65,8,FALSE),VLOOKUP(A72,入力用!$AQ$16:$BA$65,7,FALSE)))</f>
        <v/>
      </c>
      <c r="E73" s="342"/>
      <c r="F73" s="341" t="str">
        <f>IF(A72&gt;$G$47,"",IF(VLOOKUP(A72,入力用!$AQ$16:$BA$65,11,FALSE)="",VLOOKUP(A72,入力用!$AQ$16:$BA$65,12,FALSE),VLOOKUP(A72,入力用!$AQ$16:$BA$65,11,FALSE)))</f>
        <v/>
      </c>
      <c r="G73" s="342"/>
      <c r="H73" s="338"/>
      <c r="I73" t="e">
        <f>VLOOKUP(A72,入力用!$AQ$16:$BA$65,8,FALSE)</f>
        <v>#N/A</v>
      </c>
    </row>
    <row r="74" spans="1:9" ht="15" customHeight="1">
      <c r="A74" s="335">
        <v>27</v>
      </c>
      <c r="B74" s="337" t="str">
        <f>IF(A74&gt;$G$47,"",VLOOKUP(A74,入力用!$AQ$16:$BA$65,2,FALSE))</f>
        <v/>
      </c>
      <c r="C74" s="133" t="str">
        <f>IF(A74&gt;$G$47,"",VLOOKUP(A74,入力用!$AQ$16:$BA$65,4,FALSE))</f>
        <v/>
      </c>
      <c r="D74" s="131" t="str">
        <f>IF(A74&gt;$G$47,"",VLOOKUP(A74,入力用!$AQ$16:$BA$65,5,FALSE))</f>
        <v/>
      </c>
      <c r="E74" s="132" t="str">
        <f>IF(A74&gt;$G$47,"",VLOOKUP(A74,入力用!$AQ$16:$BA$65,6,FALSE))</f>
        <v/>
      </c>
      <c r="F74" s="131" t="str">
        <f>IF(A74&gt;$G$47,"",VLOOKUP(A74,入力用!$AQ$16:$BA$65,9,FALSE))</f>
        <v/>
      </c>
      <c r="G74" s="132" t="str">
        <f>IF(A74&gt;$G$47,"",VLOOKUP(A74,入力用!$AQ$16:$BA$65,10,FALSE))</f>
        <v/>
      </c>
      <c r="H74" s="337" t="str">
        <f>IF(A74&gt;$G$47,"",VLOOKUP(A74,入力用!$AQ$16:$BA$65,13,FALSE))</f>
        <v/>
      </c>
    </row>
    <row r="75" spans="1:9" ht="18.75" customHeight="1">
      <c r="A75" s="336"/>
      <c r="B75" s="338"/>
      <c r="C75" s="20" t="str">
        <f>IF(A74&gt;$G$47,"",VLOOKUP(A74,入力用!$AQ$16:$BA$65,3,FALSE))</f>
        <v/>
      </c>
      <c r="D75" s="341" t="str">
        <f>IF(A74&gt;$G$47,"",IF(VLOOKUP(A74,入力用!$AQ$16:$BA$65,7,FALSE)="",VLOOKUP(A74,入力用!$AQ$16:$BA$65,8,FALSE),VLOOKUP(A74,入力用!$AQ$16:$BA$65,7,FALSE)))</f>
        <v/>
      </c>
      <c r="E75" s="342"/>
      <c r="F75" s="341" t="str">
        <f>IF(A74&gt;$G$47,"",IF(VLOOKUP(A74,入力用!$AQ$16:$BA$65,11,FALSE)="",VLOOKUP(A74,入力用!$AQ$16:$BA$65,12,FALSE),VLOOKUP(A74,入力用!$AQ$16:$BA$65,11,FALSE)))</f>
        <v/>
      </c>
      <c r="G75" s="342"/>
      <c r="H75" s="338"/>
      <c r="I75" t="e">
        <f>VLOOKUP(A74,入力用!$AQ$16:$BA$65,8,FALSE)</f>
        <v>#N/A</v>
      </c>
    </row>
    <row r="76" spans="1:9" ht="15" customHeight="1">
      <c r="A76" s="335">
        <v>28</v>
      </c>
      <c r="B76" s="337" t="str">
        <f>IF(A76&gt;$G$47,"",VLOOKUP(A76,入力用!$AQ$16:$BA$65,2,FALSE))</f>
        <v/>
      </c>
      <c r="C76" s="133" t="str">
        <f>IF(A76&gt;$G$47,"",VLOOKUP(A76,入力用!$AQ$16:$BA$65,4,FALSE))</f>
        <v/>
      </c>
      <c r="D76" s="131" t="str">
        <f>IF(A76&gt;$G$47,"",VLOOKUP(A76,入力用!$AQ$16:$BA$65,5,FALSE))</f>
        <v/>
      </c>
      <c r="E76" s="132" t="str">
        <f>IF(A76&gt;$G$47,"",VLOOKUP(A76,入力用!$AQ$16:$BA$65,6,FALSE))</f>
        <v/>
      </c>
      <c r="F76" s="131" t="str">
        <f>IF(A76&gt;$G$47,"",VLOOKUP(A76,入力用!$AQ$16:$BA$65,9,FALSE))</f>
        <v/>
      </c>
      <c r="G76" s="132" t="str">
        <f>IF(A76&gt;$G$47,"",VLOOKUP(A76,入力用!$AQ$16:$BA$65,10,FALSE))</f>
        <v/>
      </c>
      <c r="H76" s="337" t="str">
        <f>IF(A76&gt;$G$47,"",VLOOKUP(A76,入力用!$AQ$16:$BA$65,13,FALSE))</f>
        <v/>
      </c>
    </row>
    <row r="77" spans="1:9" ht="18.75" customHeight="1">
      <c r="A77" s="336"/>
      <c r="B77" s="338"/>
      <c r="C77" s="20" t="str">
        <f>IF(A76&gt;$G$47,"",VLOOKUP(A76,入力用!$AQ$16:$BA$65,3,FALSE))</f>
        <v/>
      </c>
      <c r="D77" s="341" t="str">
        <f>IF(A76&gt;$G$47,"",IF(VLOOKUP(A76,入力用!$AQ$16:$BA$65,7,FALSE)="",VLOOKUP(A76,入力用!$AQ$16:$BA$65,8,FALSE),VLOOKUP(A76,入力用!$AQ$16:$BA$65,7,FALSE)))</f>
        <v/>
      </c>
      <c r="E77" s="342"/>
      <c r="F77" s="341" t="str">
        <f>IF(A76&gt;$G$47,"",IF(VLOOKUP(A76,入力用!$AQ$16:$BA$65,11,FALSE)="",VLOOKUP(A76,入力用!$AQ$16:$BA$65,12,FALSE),VLOOKUP(A76,入力用!$AQ$16:$BA$65,11,FALSE)))</f>
        <v/>
      </c>
      <c r="G77" s="342"/>
      <c r="H77" s="338"/>
      <c r="I77" t="e">
        <f>VLOOKUP(A76,入力用!$AQ$16:$BA$65,8,FALSE)</f>
        <v>#N/A</v>
      </c>
    </row>
    <row r="78" spans="1:9" ht="15" customHeight="1">
      <c r="A78" s="335">
        <v>29</v>
      </c>
      <c r="B78" s="337" t="str">
        <f>IF(A78&gt;$G$47,"",VLOOKUP(A78,入力用!$AQ$16:$BA$65,2,FALSE))</f>
        <v/>
      </c>
      <c r="C78" s="133" t="str">
        <f>IF(A78&gt;$G$47,"",VLOOKUP(A78,入力用!$AQ$16:$BA$65,4,FALSE))</f>
        <v/>
      </c>
      <c r="D78" s="131" t="str">
        <f>IF(A78&gt;$G$47,"",VLOOKUP(A78,入力用!$AQ$16:$BA$65,5,FALSE))</f>
        <v/>
      </c>
      <c r="E78" s="132" t="str">
        <f>IF(A78&gt;$G$47,"",VLOOKUP(A78,入力用!$AQ$16:$BA$65,6,FALSE))</f>
        <v/>
      </c>
      <c r="F78" s="131" t="str">
        <f>IF(A78&gt;$G$47,"",VLOOKUP(A78,入力用!$AQ$16:$BA$65,9,FALSE))</f>
        <v/>
      </c>
      <c r="G78" s="132" t="str">
        <f>IF(A78&gt;$G$47,"",VLOOKUP(A78,入力用!$AQ$16:$BA$65,10,FALSE))</f>
        <v/>
      </c>
      <c r="H78" s="337" t="str">
        <f>IF(A78&gt;$G$47,"",VLOOKUP(A78,入力用!$AQ$16:$BA$65,13,FALSE))</f>
        <v/>
      </c>
    </row>
    <row r="79" spans="1:9" ht="18.75" customHeight="1">
      <c r="A79" s="336"/>
      <c r="B79" s="338"/>
      <c r="C79" s="20" t="str">
        <f>IF(A78&gt;$G$47,"",VLOOKUP(A78,入力用!$AQ$16:$BA$65,3,FALSE))</f>
        <v/>
      </c>
      <c r="D79" s="341" t="str">
        <f>IF(A78&gt;$G$47,"",IF(VLOOKUP(A78,入力用!$AQ$16:$BA$65,7,FALSE)="",VLOOKUP(A78,入力用!$AQ$16:$BA$65,8,FALSE),VLOOKUP(A78,入力用!$AQ$16:$BA$65,7,FALSE)))</f>
        <v/>
      </c>
      <c r="E79" s="342"/>
      <c r="F79" s="341" t="str">
        <f>IF(A78&gt;$G$47,"",IF(VLOOKUP(A78,入力用!$AQ$16:$BA$65,11,FALSE)="",VLOOKUP(A78,入力用!$AQ$16:$BA$65,12,FALSE),VLOOKUP(A78,入力用!$AQ$16:$BA$65,11,FALSE)))</f>
        <v/>
      </c>
      <c r="G79" s="342"/>
      <c r="H79" s="338"/>
      <c r="I79" t="e">
        <f>VLOOKUP(A78,入力用!$AQ$16:$BA$65,8,FALSE)</f>
        <v>#N/A</v>
      </c>
    </row>
    <row r="80" spans="1:9" ht="15" customHeight="1">
      <c r="A80" s="335">
        <v>30</v>
      </c>
      <c r="B80" s="337" t="str">
        <f>IF(A80&gt;$G$47,"",VLOOKUP(A80,入力用!$AQ$16:$BA$65,2,FALSE))</f>
        <v/>
      </c>
      <c r="C80" s="133" t="str">
        <f>IF(A80&gt;$G$47,"",VLOOKUP(A80,入力用!$AQ$16:$BA$65,4,FALSE))</f>
        <v/>
      </c>
      <c r="D80" s="131" t="str">
        <f>IF(A80&gt;$G$47,"",VLOOKUP(A80,入力用!$AQ$16:$BA$65,5,FALSE))</f>
        <v/>
      </c>
      <c r="E80" s="132" t="str">
        <f>IF(A80&gt;$G$47,"",VLOOKUP(A80,入力用!$AQ$16:$BA$65,6,FALSE))</f>
        <v/>
      </c>
      <c r="F80" s="131" t="str">
        <f>IF(A80&gt;$G$47,"",VLOOKUP(A80,入力用!$AQ$16:$BA$65,9,FALSE))</f>
        <v/>
      </c>
      <c r="G80" s="132" t="str">
        <f>IF(A80&gt;$G$47,"",VLOOKUP(A80,入力用!$AQ$16:$BA$65,10,FALSE))</f>
        <v/>
      </c>
      <c r="H80" s="337" t="str">
        <f>IF(A80&gt;$G$47,"",VLOOKUP(A80,入力用!$AQ$16:$BA$65,13,FALSE))</f>
        <v/>
      </c>
    </row>
    <row r="81" spans="1:9" ht="18.75" customHeight="1">
      <c r="A81" s="336"/>
      <c r="B81" s="338"/>
      <c r="C81" s="20" t="str">
        <f>IF(A80&gt;$G$47,"",VLOOKUP(A80,入力用!$AQ$16:$BA$65,3,FALSE))</f>
        <v/>
      </c>
      <c r="D81" s="341" t="str">
        <f>IF(A80&gt;$G$47,"",IF(VLOOKUP(A80,入力用!$AQ$16:$BA$65,7,FALSE)="",VLOOKUP(A80,入力用!$AQ$16:$BA$65,8,FALSE),VLOOKUP(A80,入力用!$AQ$16:$BA$65,7,FALSE)))</f>
        <v/>
      </c>
      <c r="E81" s="342"/>
      <c r="F81" s="341" t="str">
        <f>IF(A80&gt;$G$47,"",IF(VLOOKUP(A80,入力用!$AQ$16:$BA$65,11,FALSE)="",VLOOKUP(A80,入力用!$AQ$16:$BA$65,12,FALSE),VLOOKUP(A80,入力用!$AQ$16:$BA$65,11,FALSE)))</f>
        <v/>
      </c>
      <c r="G81" s="342"/>
      <c r="H81" s="338"/>
      <c r="I81" t="e">
        <f>VLOOKUP(A80,入力用!$AQ$16:$BA$65,8,FALSE)</f>
        <v>#N/A</v>
      </c>
    </row>
    <row r="82" spans="1:9" ht="15" customHeight="1">
      <c r="A82" s="335">
        <v>31</v>
      </c>
      <c r="B82" s="337" t="str">
        <f>IF(A82&gt;$G$47,"",VLOOKUP(A82,入力用!$AQ$16:$BA$65,2,FALSE))</f>
        <v/>
      </c>
      <c r="C82" s="133" t="str">
        <f>IF(A82&gt;$G$47,"",VLOOKUP(A82,入力用!$AQ$16:$BA$65,4,FALSE))</f>
        <v/>
      </c>
      <c r="D82" s="131" t="str">
        <f>IF(A82&gt;$G$47,"",VLOOKUP(A82,入力用!$AQ$16:$BA$65,5,FALSE))</f>
        <v/>
      </c>
      <c r="E82" s="132" t="str">
        <f>IF(A82&gt;$G$47,"",VLOOKUP(A82,入力用!$AQ$16:$BA$65,6,FALSE))</f>
        <v/>
      </c>
      <c r="F82" s="131" t="str">
        <f>IF(A82&gt;$G$47,"",VLOOKUP(A82,入力用!$AQ$16:$BA$65,9,FALSE))</f>
        <v/>
      </c>
      <c r="G82" s="132" t="str">
        <f>IF(A82&gt;$G$47,"",VLOOKUP(A82,入力用!$AQ$16:$BA$65,10,FALSE))</f>
        <v/>
      </c>
      <c r="H82" s="337" t="str">
        <f>IF(A82&gt;$G$47,"",VLOOKUP(A82,入力用!$AQ$16:$BA$65,13,FALSE))</f>
        <v/>
      </c>
    </row>
    <row r="83" spans="1:9" ht="18.75" customHeight="1">
      <c r="A83" s="336"/>
      <c r="B83" s="338"/>
      <c r="C83" s="20" t="str">
        <f>IF(A82&gt;$G$47,"",VLOOKUP(A82,入力用!$AQ$16:$BA$65,3,FALSE))</f>
        <v/>
      </c>
      <c r="D83" s="341" t="str">
        <f>IF(A82&gt;$G$47,"",IF(VLOOKUP(A82,入力用!$AQ$16:$BA$65,7,FALSE)="",VLOOKUP(A82,入力用!$AQ$16:$BA$65,8,FALSE),VLOOKUP(A82,入力用!$AQ$16:$BA$65,7,FALSE)))</f>
        <v/>
      </c>
      <c r="E83" s="342"/>
      <c r="F83" s="341" t="str">
        <f>IF(A82&gt;$G$47,"",IF(VLOOKUP(A82,入力用!$AQ$16:$BA$65,11,FALSE)="",VLOOKUP(A82,入力用!$AQ$16:$BA$65,12,FALSE),VLOOKUP(A82,入力用!$AQ$16:$BA$65,11,FALSE)))</f>
        <v/>
      </c>
      <c r="G83" s="342"/>
      <c r="H83" s="338"/>
      <c r="I83" t="e">
        <f>VLOOKUP(A82,入力用!$AQ$16:$BA$65,8,FALSE)</f>
        <v>#N/A</v>
      </c>
    </row>
    <row r="84" spans="1:9" ht="15" customHeight="1">
      <c r="A84" s="335">
        <v>32</v>
      </c>
      <c r="B84" s="337" t="str">
        <f>IF(A84&gt;$G$47,"",VLOOKUP(A84,入力用!$AQ$16:$BA$65,2,FALSE))</f>
        <v/>
      </c>
      <c r="C84" s="133" t="str">
        <f>IF(A84&gt;$G$47,"",VLOOKUP(A84,入力用!$AQ$16:$BA$65,4,FALSE))</f>
        <v/>
      </c>
      <c r="D84" s="131" t="str">
        <f>IF(A84&gt;$G$47,"",VLOOKUP(A84,入力用!$AQ$16:$BA$65,5,FALSE))</f>
        <v/>
      </c>
      <c r="E84" s="132" t="str">
        <f>IF(A84&gt;$G$47,"",VLOOKUP(A84,入力用!$AQ$16:$BA$65,6,FALSE))</f>
        <v/>
      </c>
      <c r="F84" s="131" t="str">
        <f>IF(A84&gt;$G$47,"",VLOOKUP(A84,入力用!$AQ$16:$BA$65,9,FALSE))</f>
        <v/>
      </c>
      <c r="G84" s="132" t="str">
        <f>IF(A84&gt;$G$47,"",VLOOKUP(A84,入力用!$AQ$16:$BA$65,10,FALSE))</f>
        <v/>
      </c>
      <c r="H84" s="337" t="str">
        <f>IF(A84&gt;$G$47,"",VLOOKUP(A84,入力用!$AQ$16:$BA$65,13,FALSE))</f>
        <v/>
      </c>
    </row>
    <row r="85" spans="1:9" ht="18.75" customHeight="1">
      <c r="A85" s="336"/>
      <c r="B85" s="338"/>
      <c r="C85" s="20" t="str">
        <f>IF(A84&gt;$G$47,"",VLOOKUP(A84,入力用!$AQ$16:$BA$65,3,FALSE))</f>
        <v/>
      </c>
      <c r="D85" s="341" t="str">
        <f>IF(A84&gt;$G$47,"",IF(VLOOKUP(A84,入力用!$AQ$16:$BA$65,7,FALSE)="",VLOOKUP(A84,入力用!$AQ$16:$BA$65,8,FALSE),VLOOKUP(A84,入力用!$AQ$16:$BA$65,7,FALSE)))</f>
        <v/>
      </c>
      <c r="E85" s="342"/>
      <c r="F85" s="341" t="str">
        <f>IF(A84&gt;$G$47,"",IF(VLOOKUP(A84,入力用!$AQ$16:$BA$65,11,FALSE)="",VLOOKUP(A84,入力用!$AQ$16:$BA$65,12,FALSE),VLOOKUP(A84,入力用!$AQ$16:$BA$65,11,FALSE)))</f>
        <v/>
      </c>
      <c r="G85" s="342"/>
      <c r="H85" s="338"/>
      <c r="I85" t="e">
        <f>VLOOKUP(A84,入力用!$AQ$16:$BA$65,8,FALSE)</f>
        <v>#N/A</v>
      </c>
    </row>
    <row r="86" spans="1:9" ht="15" customHeight="1">
      <c r="A86" s="335">
        <v>33</v>
      </c>
      <c r="B86" s="337" t="str">
        <f>IF(A86&gt;$G$47,"",VLOOKUP(A86,入力用!$AQ$16:$BA$65,2,FALSE))</f>
        <v/>
      </c>
      <c r="C86" s="133" t="str">
        <f>IF(A86&gt;$G$47,"",VLOOKUP(A86,入力用!$AQ$16:$BA$65,4,FALSE))</f>
        <v/>
      </c>
      <c r="D86" s="131" t="str">
        <f>IF(A86&gt;$G$47,"",VLOOKUP(A86,入力用!$AQ$16:$BA$65,5,FALSE))</f>
        <v/>
      </c>
      <c r="E86" s="132" t="str">
        <f>IF(A86&gt;$G$47,"",VLOOKUP(A86,入力用!$AQ$16:$BA$65,6,FALSE))</f>
        <v/>
      </c>
      <c r="F86" s="131" t="str">
        <f>IF(A86&gt;$G$47,"",VLOOKUP(A86,入力用!$AQ$16:$BA$65,9,FALSE))</f>
        <v/>
      </c>
      <c r="G86" s="132" t="str">
        <f>IF(A86&gt;$G$47,"",VLOOKUP(A86,入力用!$AQ$16:$BA$65,10,FALSE))</f>
        <v/>
      </c>
      <c r="H86" s="337" t="str">
        <f>IF(A86&gt;$G$47,"",VLOOKUP(A86,入力用!$AQ$16:$BA$65,13,FALSE))</f>
        <v/>
      </c>
    </row>
    <row r="87" spans="1:9" ht="18.75" customHeight="1">
      <c r="A87" s="336"/>
      <c r="B87" s="338"/>
      <c r="C87" s="20" t="str">
        <f>IF(A86&gt;$G$47,"",VLOOKUP(A86,入力用!$AQ$16:$BA$65,3,FALSE))</f>
        <v/>
      </c>
      <c r="D87" s="341" t="str">
        <f>IF(A86&gt;$G$47,"",IF(VLOOKUP(A86,入力用!$AQ$16:$BA$65,7,FALSE)="",VLOOKUP(A86,入力用!$AQ$16:$BA$65,8,FALSE),VLOOKUP(A86,入力用!$AQ$16:$BA$65,7,FALSE)))</f>
        <v/>
      </c>
      <c r="E87" s="342"/>
      <c r="F87" s="341" t="str">
        <f>IF(A86&gt;$G$47,"",IF(VLOOKUP(A86,入力用!$AQ$16:$BA$65,11,FALSE)="",VLOOKUP(A86,入力用!$AQ$16:$BA$65,12,FALSE),VLOOKUP(A86,入力用!$AQ$16:$BA$65,11,FALSE)))</f>
        <v/>
      </c>
      <c r="G87" s="342"/>
      <c r="H87" s="338"/>
      <c r="I87" t="e">
        <f>VLOOKUP(A86,入力用!$AQ$16:$BA$65,8,FALSE)</f>
        <v>#N/A</v>
      </c>
    </row>
    <row r="88" spans="1:9" ht="15" customHeight="1">
      <c r="A88" s="335">
        <v>34</v>
      </c>
      <c r="B88" s="337" t="str">
        <f>IF(A88&gt;$G$47,"",VLOOKUP(A88,入力用!$AQ$16:$BA$65,2,FALSE))</f>
        <v/>
      </c>
      <c r="C88" s="133" t="str">
        <f>IF(A88&gt;$G$47,"",VLOOKUP(A88,入力用!$AQ$16:$BA$65,4,FALSE))</f>
        <v/>
      </c>
      <c r="D88" s="131" t="str">
        <f>IF(A88&gt;$G$47,"",VLOOKUP(A88,入力用!$AQ$16:$BA$65,5,FALSE))</f>
        <v/>
      </c>
      <c r="E88" s="132" t="str">
        <f>IF(A88&gt;$G$47,"",VLOOKUP(A88,入力用!$AQ$16:$BA$65,6,FALSE))</f>
        <v/>
      </c>
      <c r="F88" s="131" t="str">
        <f>IF(A88&gt;$G$47,"",VLOOKUP(A88,入力用!$AQ$16:$BA$65,9,FALSE))</f>
        <v/>
      </c>
      <c r="G88" s="132" t="str">
        <f>IF(A88&gt;$G$47,"",VLOOKUP(A88,入力用!$AQ$16:$BA$65,10,FALSE))</f>
        <v/>
      </c>
      <c r="H88" s="337" t="str">
        <f>IF(A88&gt;$G$47,"",VLOOKUP(A88,入力用!$AQ$16:$BA$65,13,FALSE))</f>
        <v/>
      </c>
    </row>
    <row r="89" spans="1:9" ht="18.75" customHeight="1">
      <c r="A89" s="336"/>
      <c r="B89" s="338"/>
      <c r="C89" s="20" t="str">
        <f>IF(A88&gt;$G$47,"",VLOOKUP(A88,入力用!$AQ$16:$BA$65,3,FALSE))</f>
        <v/>
      </c>
      <c r="D89" s="341" t="str">
        <f>IF(A88&gt;$G$47,"",IF(VLOOKUP(A88,入力用!$AQ$16:$BA$65,7,FALSE)="",VLOOKUP(A88,入力用!$AQ$16:$BA$65,8,FALSE),VLOOKUP(A88,入力用!$AQ$16:$BA$65,7,FALSE)))</f>
        <v/>
      </c>
      <c r="E89" s="342"/>
      <c r="F89" s="341" t="str">
        <f>IF(A88&gt;$G$47,"",IF(VLOOKUP(A88,入力用!$AQ$16:$BA$65,11,FALSE)="",VLOOKUP(A88,入力用!$AQ$16:$BA$65,12,FALSE),VLOOKUP(A88,入力用!$AQ$16:$BA$65,11,FALSE)))</f>
        <v/>
      </c>
      <c r="G89" s="342"/>
      <c r="H89" s="338"/>
      <c r="I89" t="e">
        <f>VLOOKUP(A88,入力用!$AQ$16:$BA$65,8,FALSE)</f>
        <v>#N/A</v>
      </c>
    </row>
    <row r="90" spans="1:9" ht="15" customHeight="1">
      <c r="A90" s="335">
        <v>35</v>
      </c>
      <c r="B90" s="337" t="str">
        <f>IF(A90&gt;$G$47,"",VLOOKUP(A90,入力用!$AQ$16:$BA$65,2,FALSE))</f>
        <v/>
      </c>
      <c r="C90" s="133" t="str">
        <f>IF(A90&gt;$G$47,"",VLOOKUP(A90,入力用!$AQ$16:$BA$65,4,FALSE))</f>
        <v/>
      </c>
      <c r="D90" s="131" t="str">
        <f>IF(A90&gt;$G$47,"",VLOOKUP(A90,入力用!$AQ$16:$BA$65,5,FALSE))</f>
        <v/>
      </c>
      <c r="E90" s="132" t="str">
        <f>IF(A90&gt;$G$47,"",VLOOKUP(A90,入力用!$AQ$16:$BA$65,6,FALSE))</f>
        <v/>
      </c>
      <c r="F90" s="131" t="str">
        <f>IF(A90&gt;$G$47,"",VLOOKUP(A90,入力用!$AQ$16:$BA$65,9,FALSE))</f>
        <v/>
      </c>
      <c r="G90" s="132" t="str">
        <f>IF(A90&gt;$G$47,"",VLOOKUP(A90,入力用!$AQ$16:$BA$65,10,FALSE))</f>
        <v/>
      </c>
      <c r="H90" s="337" t="str">
        <f>IF(A90&gt;$G$47,"",VLOOKUP(A90,入力用!$AQ$16:$BA$65,13,FALSE))</f>
        <v/>
      </c>
    </row>
    <row r="91" spans="1:9" ht="18.75" customHeight="1">
      <c r="A91" s="336"/>
      <c r="B91" s="338"/>
      <c r="C91" s="20" t="str">
        <f>IF(A90&gt;$G$47,"",VLOOKUP(A90,入力用!$AQ$16:$BA$65,3,FALSE))</f>
        <v/>
      </c>
      <c r="D91" s="341" t="str">
        <f>IF(A90&gt;$G$47,"",IF(VLOOKUP(A90,入力用!$AQ$16:$BA$65,7,FALSE)="",VLOOKUP(A90,入力用!$AQ$16:$BA$65,8,FALSE),VLOOKUP(A90,入力用!$AQ$16:$BA$65,7,FALSE)))</f>
        <v/>
      </c>
      <c r="E91" s="342"/>
      <c r="F91" s="341" t="str">
        <f>IF(A90&gt;$G$47,"",IF(VLOOKUP(A90,入力用!$AQ$16:$BA$65,11,FALSE)="",VLOOKUP(A90,入力用!$AQ$16:$BA$65,12,FALSE),VLOOKUP(A90,入力用!$AQ$16:$BA$65,11,FALSE)))</f>
        <v/>
      </c>
      <c r="G91" s="342"/>
      <c r="H91" s="338"/>
      <c r="I91" t="e">
        <f>VLOOKUP(A90,入力用!$AQ$16:$BA$65,8,FALSE)</f>
        <v>#N/A</v>
      </c>
    </row>
    <row r="92" spans="1:9" ht="15" customHeight="1">
      <c r="A92" s="335">
        <v>36</v>
      </c>
      <c r="B92" s="337" t="str">
        <f>IF(A92&gt;$G$47,"",VLOOKUP(A92,入力用!$AQ$16:$BA$65,2,FALSE))</f>
        <v/>
      </c>
      <c r="C92" s="133" t="str">
        <f>IF(A92&gt;$G$47,"",VLOOKUP(A92,入力用!$AQ$16:$BA$65,4,FALSE))</f>
        <v/>
      </c>
      <c r="D92" s="131" t="str">
        <f>IF(A92&gt;$G$47,"",VLOOKUP(A92,入力用!$AQ$16:$BA$65,5,FALSE))</f>
        <v/>
      </c>
      <c r="E92" s="132" t="str">
        <f>IF(A92&gt;$G$47,"",VLOOKUP(A92,入力用!$AQ$16:$BA$65,6,FALSE))</f>
        <v/>
      </c>
      <c r="F92" s="131" t="str">
        <f>IF(A92&gt;$G$47,"",VLOOKUP(A92,入力用!$AQ$16:$BA$65,9,FALSE))</f>
        <v/>
      </c>
      <c r="G92" s="132" t="str">
        <f>IF(A92&gt;$G$47,"",VLOOKUP(A92,入力用!$AQ$16:$BA$65,10,FALSE))</f>
        <v/>
      </c>
      <c r="H92" s="337" t="str">
        <f>IF(A92&gt;$G$47,"",VLOOKUP(A92,入力用!$AQ$16:$BA$65,13,FALSE))</f>
        <v/>
      </c>
    </row>
    <row r="93" spans="1:9" ht="18.75" customHeight="1">
      <c r="A93" s="336"/>
      <c r="B93" s="338"/>
      <c r="C93" s="20" t="str">
        <f>IF(A92&gt;$G$47,"",VLOOKUP(A92,入力用!$AQ$16:$BA$65,3,FALSE))</f>
        <v/>
      </c>
      <c r="D93" s="341" t="str">
        <f>IF(A92&gt;$G$47,"",IF(VLOOKUP(A92,入力用!$AQ$16:$BA$65,7,FALSE)="",VLOOKUP(A92,入力用!$AQ$16:$BA$65,8,FALSE),VLOOKUP(A92,入力用!$AQ$16:$BA$65,7,FALSE)))</f>
        <v/>
      </c>
      <c r="E93" s="342"/>
      <c r="F93" s="341" t="str">
        <f>IF(A92&gt;$G$47,"",IF(VLOOKUP(A92,入力用!$AQ$16:$BA$65,11,FALSE)="",VLOOKUP(A92,入力用!$AQ$16:$BA$65,12,FALSE),VLOOKUP(A92,入力用!$AQ$16:$BA$65,11,FALSE)))</f>
        <v/>
      </c>
      <c r="G93" s="342"/>
      <c r="H93" s="338"/>
      <c r="I93" t="e">
        <f>VLOOKUP(A92,入力用!$AQ$16:$BA$65,8,FALSE)</f>
        <v>#N/A</v>
      </c>
    </row>
    <row r="94" spans="1:9" ht="22.5" customHeight="1" thickBot="1">
      <c r="A94" s="13"/>
      <c r="B94" s="13"/>
      <c r="C94" s="13"/>
      <c r="D94" s="334"/>
      <c r="E94" s="334"/>
      <c r="F94" s="90" t="s">
        <v>519</v>
      </c>
      <c r="G94" s="91">
        <f>入力用!AN65</f>
        <v>0</v>
      </c>
      <c r="H94" s="92" t="s">
        <v>520</v>
      </c>
    </row>
    <row r="95" spans="1:9" ht="18.75" customHeight="1"/>
  </sheetData>
  <mergeCells count="219">
    <mergeCell ref="B1:F1"/>
    <mergeCell ref="A2:H2"/>
    <mergeCell ref="A3:C3"/>
    <mergeCell ref="F3:H3"/>
    <mergeCell ref="K3:N4"/>
    <mergeCell ref="B4:E4"/>
    <mergeCell ref="G4:H4"/>
    <mergeCell ref="D9:H9"/>
    <mergeCell ref="D10:E10"/>
    <mergeCell ref="F10:G10"/>
    <mergeCell ref="A5:A6"/>
    <mergeCell ref="B5:E5"/>
    <mergeCell ref="F5:F6"/>
    <mergeCell ref="G5:H6"/>
    <mergeCell ref="B6:E6"/>
    <mergeCell ref="K6:N10"/>
    <mergeCell ref="B7:C7"/>
    <mergeCell ref="A9:A10"/>
    <mergeCell ref="B9:B10"/>
    <mergeCell ref="F16:G16"/>
    <mergeCell ref="A17:A18"/>
    <mergeCell ref="B17:B18"/>
    <mergeCell ref="H17:H18"/>
    <mergeCell ref="D18:E18"/>
    <mergeCell ref="F18:G18"/>
    <mergeCell ref="K12:N18"/>
    <mergeCell ref="A13:A14"/>
    <mergeCell ref="B13:B14"/>
    <mergeCell ref="H13:H14"/>
    <mergeCell ref="D14:E14"/>
    <mergeCell ref="F14:G14"/>
    <mergeCell ref="A15:A16"/>
    <mergeCell ref="B15:B16"/>
    <mergeCell ref="H15:H16"/>
    <mergeCell ref="D16:E16"/>
    <mergeCell ref="A11:A12"/>
    <mergeCell ref="B11:B12"/>
    <mergeCell ref="H11:H12"/>
    <mergeCell ref="D12:E12"/>
    <mergeCell ref="F12:G12"/>
    <mergeCell ref="A19:A20"/>
    <mergeCell ref="B19:B20"/>
    <mergeCell ref="H19:H20"/>
    <mergeCell ref="D20:E20"/>
    <mergeCell ref="F20:G20"/>
    <mergeCell ref="A21:A22"/>
    <mergeCell ref="B21:B22"/>
    <mergeCell ref="H21:H22"/>
    <mergeCell ref="D22:E22"/>
    <mergeCell ref="F22:G22"/>
    <mergeCell ref="A23:A24"/>
    <mergeCell ref="B23:B24"/>
    <mergeCell ref="H23:H24"/>
    <mergeCell ref="D24:E24"/>
    <mergeCell ref="F24:G24"/>
    <mergeCell ref="A25:A26"/>
    <mergeCell ref="B25:B26"/>
    <mergeCell ref="H25:H26"/>
    <mergeCell ref="D26:E26"/>
    <mergeCell ref="F26:G26"/>
    <mergeCell ref="A27:A28"/>
    <mergeCell ref="B27:B28"/>
    <mergeCell ref="H27:H28"/>
    <mergeCell ref="D28:E28"/>
    <mergeCell ref="F28:G28"/>
    <mergeCell ref="A29:A30"/>
    <mergeCell ref="B29:B30"/>
    <mergeCell ref="H29:H30"/>
    <mergeCell ref="D30:E30"/>
    <mergeCell ref="F30:G30"/>
    <mergeCell ref="A31:A32"/>
    <mergeCell ref="B31:B32"/>
    <mergeCell ref="H31:H32"/>
    <mergeCell ref="D32:E32"/>
    <mergeCell ref="F32:G32"/>
    <mergeCell ref="A33:A34"/>
    <mergeCell ref="B33:B34"/>
    <mergeCell ref="H33:H34"/>
    <mergeCell ref="D34:E34"/>
    <mergeCell ref="F34:G34"/>
    <mergeCell ref="A35:A36"/>
    <mergeCell ref="B35:B36"/>
    <mergeCell ref="H35:H36"/>
    <mergeCell ref="D36:E36"/>
    <mergeCell ref="F36:G36"/>
    <mergeCell ref="A37:A38"/>
    <mergeCell ref="B37:B38"/>
    <mergeCell ref="H37:H38"/>
    <mergeCell ref="D38:E38"/>
    <mergeCell ref="F38:G38"/>
    <mergeCell ref="A39:A40"/>
    <mergeCell ref="B39:B40"/>
    <mergeCell ref="H39:H40"/>
    <mergeCell ref="D40:E40"/>
    <mergeCell ref="F40:G40"/>
    <mergeCell ref="A41:A42"/>
    <mergeCell ref="B41:B42"/>
    <mergeCell ref="H41:H42"/>
    <mergeCell ref="D42:E42"/>
    <mergeCell ref="F42:G42"/>
    <mergeCell ref="A43:A44"/>
    <mergeCell ref="B43:B44"/>
    <mergeCell ref="H43:H44"/>
    <mergeCell ref="D44:E44"/>
    <mergeCell ref="F44:G44"/>
    <mergeCell ref="A45:A46"/>
    <mergeCell ref="B45:B46"/>
    <mergeCell ref="H45:H46"/>
    <mergeCell ref="D46:E46"/>
    <mergeCell ref="F46:G46"/>
    <mergeCell ref="A52:A53"/>
    <mergeCell ref="B52:E52"/>
    <mergeCell ref="F52:F53"/>
    <mergeCell ref="G52:H53"/>
    <mergeCell ref="B53:E53"/>
    <mergeCell ref="B54:C54"/>
    <mergeCell ref="D47:E47"/>
    <mergeCell ref="B48:F48"/>
    <mergeCell ref="A49:H49"/>
    <mergeCell ref="A50:C50"/>
    <mergeCell ref="F50:H50"/>
    <mergeCell ref="B51:E51"/>
    <mergeCell ref="G51:H51"/>
    <mergeCell ref="A56:A57"/>
    <mergeCell ref="B56:B57"/>
    <mergeCell ref="D56:H56"/>
    <mergeCell ref="D57:E57"/>
    <mergeCell ref="F57:G57"/>
    <mergeCell ref="A58:A59"/>
    <mergeCell ref="B58:B59"/>
    <mergeCell ref="H58:H59"/>
    <mergeCell ref="D59:E59"/>
    <mergeCell ref="F59:G59"/>
    <mergeCell ref="A60:A61"/>
    <mergeCell ref="B60:B61"/>
    <mergeCell ref="H60:H61"/>
    <mergeCell ref="D61:E61"/>
    <mergeCell ref="F61:G61"/>
    <mergeCell ref="A62:A63"/>
    <mergeCell ref="B62:B63"/>
    <mergeCell ref="H62:H63"/>
    <mergeCell ref="D63:E63"/>
    <mergeCell ref="F63:G63"/>
    <mergeCell ref="A64:A65"/>
    <mergeCell ref="B64:B65"/>
    <mergeCell ref="H64:H65"/>
    <mergeCell ref="D65:E65"/>
    <mergeCell ref="F65:G65"/>
    <mergeCell ref="A66:A67"/>
    <mergeCell ref="B66:B67"/>
    <mergeCell ref="H66:H67"/>
    <mergeCell ref="D67:E67"/>
    <mergeCell ref="F67:G67"/>
    <mergeCell ref="A68:A69"/>
    <mergeCell ref="B68:B69"/>
    <mergeCell ref="H68:H69"/>
    <mergeCell ref="D69:E69"/>
    <mergeCell ref="F69:G69"/>
    <mergeCell ref="A70:A71"/>
    <mergeCell ref="B70:B71"/>
    <mergeCell ref="H70:H71"/>
    <mergeCell ref="D71:E71"/>
    <mergeCell ref="F71:G71"/>
    <mergeCell ref="A72:A73"/>
    <mergeCell ref="B72:B73"/>
    <mergeCell ref="H72:H73"/>
    <mergeCell ref="D73:E73"/>
    <mergeCell ref="F73:G73"/>
    <mergeCell ref="A74:A75"/>
    <mergeCell ref="B74:B75"/>
    <mergeCell ref="H74:H75"/>
    <mergeCell ref="D75:E75"/>
    <mergeCell ref="F75:G75"/>
    <mergeCell ref="A76:A77"/>
    <mergeCell ref="B76:B77"/>
    <mergeCell ref="H76:H77"/>
    <mergeCell ref="D77:E77"/>
    <mergeCell ref="F77:G77"/>
    <mergeCell ref="A78:A79"/>
    <mergeCell ref="B78:B79"/>
    <mergeCell ref="H78:H79"/>
    <mergeCell ref="D79:E79"/>
    <mergeCell ref="F79:G79"/>
    <mergeCell ref="A80:A81"/>
    <mergeCell ref="B80:B81"/>
    <mergeCell ref="H80:H81"/>
    <mergeCell ref="D81:E81"/>
    <mergeCell ref="F81:G81"/>
    <mergeCell ref="A82:A83"/>
    <mergeCell ref="B82:B83"/>
    <mergeCell ref="H82:H83"/>
    <mergeCell ref="D83:E83"/>
    <mergeCell ref="F83:G83"/>
    <mergeCell ref="A84:A85"/>
    <mergeCell ref="B84:B85"/>
    <mergeCell ref="H84:H85"/>
    <mergeCell ref="D85:E85"/>
    <mergeCell ref="F85:G85"/>
    <mergeCell ref="A86:A87"/>
    <mergeCell ref="B86:B87"/>
    <mergeCell ref="H86:H87"/>
    <mergeCell ref="D87:E87"/>
    <mergeCell ref="F87:G87"/>
    <mergeCell ref="A92:A93"/>
    <mergeCell ref="B92:B93"/>
    <mergeCell ref="H92:H93"/>
    <mergeCell ref="D93:E93"/>
    <mergeCell ref="F93:G93"/>
    <mergeCell ref="D94:E94"/>
    <mergeCell ref="A88:A89"/>
    <mergeCell ref="B88:B89"/>
    <mergeCell ref="H88:H89"/>
    <mergeCell ref="D89:E89"/>
    <mergeCell ref="F89:G89"/>
    <mergeCell ref="A90:A91"/>
    <mergeCell ref="B90:B91"/>
    <mergeCell ref="H90:H91"/>
    <mergeCell ref="D91:E91"/>
    <mergeCell ref="F91:G91"/>
  </mergeCells>
  <phoneticPr fontId="61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portrait" verticalDpi="300" r:id="rId1"/>
  <rowBreaks count="1" manualBreakCount="1">
    <brk id="47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Y76"/>
  <sheetViews>
    <sheetView showZeros="0" workbookViewId="0">
      <selection activeCell="E21" sqref="E21"/>
    </sheetView>
  </sheetViews>
  <sheetFormatPr defaultRowHeight="13.5"/>
  <cols>
    <col min="1" max="1" width="16.25" customWidth="1"/>
    <col min="2" max="2" width="7.5" customWidth="1"/>
    <col min="3" max="3" width="16.875" customWidth="1"/>
    <col min="4" max="4" width="6.25" customWidth="1"/>
    <col min="5" max="5" width="34.5" customWidth="1"/>
    <col min="7" max="25" width="2.375" customWidth="1"/>
  </cols>
  <sheetData>
    <row r="1" spans="1:25" ht="30" customHeight="1">
      <c r="A1" s="377" t="str">
        <f>CONCATENATE(基本データ!$D$2," ","リレーオーダー用紙")</f>
        <v>第68回　岩手県中学校総合体育大会　陸上競技 リレーオーダー用紙</v>
      </c>
      <c r="B1" s="377"/>
      <c r="C1" s="377"/>
      <c r="D1" s="377"/>
      <c r="E1" s="377"/>
    </row>
    <row r="2" spans="1:25" ht="26.25" customHeight="1">
      <c r="A2" s="185" t="s">
        <v>930</v>
      </c>
      <c r="B2" s="185" t="s">
        <v>931</v>
      </c>
      <c r="C2" s="378" t="s">
        <v>932</v>
      </c>
      <c r="D2" s="378"/>
      <c r="E2" s="185" t="s">
        <v>933</v>
      </c>
    </row>
    <row r="3" spans="1:25" ht="75" customHeight="1">
      <c r="A3" s="186" t="s">
        <v>1066</v>
      </c>
      <c r="B3" s="186" t="s">
        <v>943</v>
      </c>
      <c r="C3" s="378" t="s">
        <v>934</v>
      </c>
      <c r="D3" s="378"/>
      <c r="E3" s="204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5" ht="30" customHeight="1">
      <c r="A4" s="203" t="s">
        <v>935</v>
      </c>
      <c r="B4" s="379" t="s">
        <v>936</v>
      </c>
      <c r="C4" s="379"/>
      <c r="D4" s="379"/>
      <c r="E4" s="203" t="s">
        <v>937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1:25" ht="15" customHeight="1">
      <c r="A5" s="380" t="str">
        <f>IFERROR(VLOOKUP("低学年Ｒ1",参加一覧表男子!$O$11:$P$93,2,FALSE),"")</f>
        <v/>
      </c>
      <c r="B5" s="381" t="str">
        <f>VLOOKUP(A5,参加一覧表男子!$P$11:$Q$93,2)</f>
        <v/>
      </c>
      <c r="C5" s="381"/>
      <c r="D5" s="381"/>
      <c r="E5" s="382" t="str">
        <f>CONCATENATE(基本データ!$G$18,"中")</f>
        <v>校名が出ます中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4"/>
    </row>
    <row r="6" spans="1:25" ht="15" customHeight="1">
      <c r="A6" s="380" t="e">
        <f>CONCATENATE(VLOOKUP("低学年Ｒ1",参加一覧表男子!$O$11:$P$93,2,FALSE),"*")</f>
        <v>#N/A</v>
      </c>
      <c r="B6" s="381"/>
      <c r="C6" s="381"/>
      <c r="D6" s="381"/>
      <c r="E6" s="382"/>
      <c r="G6" s="195"/>
      <c r="H6" s="200"/>
      <c r="I6" s="200"/>
      <c r="J6" s="200"/>
      <c r="K6" s="200"/>
      <c r="L6" s="200"/>
      <c r="M6" s="232" t="s">
        <v>1095</v>
      </c>
      <c r="N6" s="232"/>
      <c r="O6" s="232"/>
      <c r="P6" s="232"/>
      <c r="Q6" s="232"/>
      <c r="R6" s="232"/>
      <c r="S6" s="232"/>
      <c r="T6" s="232"/>
      <c r="U6" s="232"/>
      <c r="V6" s="232"/>
      <c r="W6" s="201"/>
      <c r="X6" s="196"/>
    </row>
    <row r="7" spans="1:25" ht="15" customHeight="1">
      <c r="A7" s="380" t="str">
        <f>IFERROR(VLOOKUP("低学年Ｒ2",参加一覧表男子!$O$11:$P$93,2,FALSE),"")</f>
        <v/>
      </c>
      <c r="B7" s="381" t="str">
        <f>VLOOKUP(A7,参加一覧表男子!$P$11:$Q$93,2)</f>
        <v/>
      </c>
      <c r="C7" s="381"/>
      <c r="D7" s="381"/>
      <c r="E7" s="382"/>
      <c r="G7" s="195"/>
      <c r="H7" s="200"/>
      <c r="I7" s="200"/>
      <c r="J7" s="200"/>
      <c r="K7" s="200"/>
      <c r="L7" s="200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01"/>
      <c r="X7" s="196"/>
    </row>
    <row r="8" spans="1:25" ht="15" customHeight="1">
      <c r="A8" s="380" t="e">
        <f>CONCATENATE(VLOOKUP("低学年Ｒ1",参加一覧表男子!$O$11:$P$93,2,FALSE),"*")</f>
        <v>#N/A</v>
      </c>
      <c r="B8" s="381"/>
      <c r="C8" s="381"/>
      <c r="D8" s="381"/>
      <c r="E8" s="382"/>
      <c r="G8" s="195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6"/>
    </row>
    <row r="9" spans="1:25" ht="15" customHeight="1">
      <c r="A9" s="380" t="str">
        <f>IFERROR(VLOOKUP("低学年Ｒ3",参加一覧表男子!$O$11:$P$93,2,FALSE),"")</f>
        <v/>
      </c>
      <c r="B9" s="381" t="str">
        <f>VLOOKUP(A9,参加一覧表男子!$P$11:$Q$93,2)</f>
        <v/>
      </c>
      <c r="C9" s="381"/>
      <c r="D9" s="381"/>
      <c r="E9" s="382"/>
      <c r="G9" s="195"/>
      <c r="H9" s="202" t="s">
        <v>1096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191"/>
      <c r="X9" s="196"/>
    </row>
    <row r="10" spans="1:25" ht="15" customHeight="1">
      <c r="A10" s="380" t="e">
        <f>CONCATENATE(VLOOKUP("低学年Ｒ1",参加一覧表男子!$O$11:$P$93,2,FALSE),"*")</f>
        <v>#N/A</v>
      </c>
      <c r="B10" s="381"/>
      <c r="C10" s="381"/>
      <c r="D10" s="381"/>
      <c r="E10" s="382"/>
      <c r="G10" s="195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191"/>
      <c r="X10" s="196"/>
    </row>
    <row r="11" spans="1:25" ht="15" customHeight="1">
      <c r="A11" s="380" t="str">
        <f>IFERROR(VLOOKUP("低学年Ｒ4",参加一覧表男子!$O$11:$P$93,2,FALSE),"")</f>
        <v/>
      </c>
      <c r="B11" s="381" t="str">
        <f>VLOOKUP(A11,参加一覧表男子!$P$11:$Q$93,2)</f>
        <v/>
      </c>
      <c r="C11" s="381"/>
      <c r="D11" s="381"/>
      <c r="E11" s="379" t="s">
        <v>938</v>
      </c>
      <c r="G11" s="197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9"/>
    </row>
    <row r="12" spans="1:25" ht="15" customHeight="1">
      <c r="A12" s="380" t="e">
        <f>CONCATENATE(VLOOKUP("低学年Ｒ1",参加一覧表男子!$O$11:$P$93,2,FALSE),"*")</f>
        <v>#N/A</v>
      </c>
      <c r="B12" s="381"/>
      <c r="C12" s="381"/>
      <c r="D12" s="381"/>
      <c r="E12" s="379"/>
    </row>
    <row r="13" spans="1:25" ht="15" customHeight="1">
      <c r="A13" s="380" t="str">
        <f>IFERROR(VLOOKUP("低学年Ｒ5",参加一覧表男子!$O$11:$P$93,2,FALSE),"")</f>
        <v/>
      </c>
      <c r="B13" s="381" t="str">
        <f>VLOOKUP(A13,参加一覧表男子!$P$11:$Q$93,2)</f>
        <v/>
      </c>
      <c r="C13" s="381"/>
      <c r="D13" s="381"/>
      <c r="E13" s="382" t="str">
        <f>基本データ!$C$18</f>
        <v>ｺｰﾄﾞが出ます</v>
      </c>
    </row>
    <row r="14" spans="1:25" ht="15" customHeight="1">
      <c r="A14" s="380" t="e">
        <f>CONCATENATE(VLOOKUP("低学年Ｒ1",参加一覧表男子!$O$11:$P$93,2,FALSE),"*")</f>
        <v>#N/A</v>
      </c>
      <c r="B14" s="381"/>
      <c r="C14" s="381"/>
      <c r="D14" s="381"/>
      <c r="E14" s="382"/>
    </row>
    <row r="15" spans="1:25" ht="15" customHeight="1">
      <c r="A15" s="380" t="str">
        <f>IFERROR(VLOOKUP("低学年Ｒ6",参加一覧表男子!$O$11:$P$93,2,FALSE),"")</f>
        <v/>
      </c>
      <c r="B15" s="381" t="str">
        <f>VLOOKUP(A15,参加一覧表男子!$P$11:$Q$93,2)</f>
        <v/>
      </c>
      <c r="C15" s="381"/>
      <c r="D15" s="381"/>
      <c r="E15" s="382"/>
    </row>
    <row r="16" spans="1:25" ht="15" customHeight="1">
      <c r="A16" s="380" t="e">
        <f>CONCATENATE(VLOOKUP("低学年Ｒ1",参加一覧表男子!$O$11:$P$93,2,FALSE),"*")</f>
        <v>#N/A</v>
      </c>
      <c r="B16" s="381"/>
      <c r="C16" s="381"/>
      <c r="D16" s="381"/>
      <c r="E16" s="382"/>
    </row>
    <row r="17" spans="1:5" ht="37.5" customHeight="1">
      <c r="A17" s="152"/>
      <c r="B17" s="153"/>
      <c r="C17" s="153"/>
      <c r="D17" s="153"/>
      <c r="E17" s="154"/>
    </row>
    <row r="18" spans="1:5" ht="37.5" customHeight="1">
      <c r="A18" s="152"/>
      <c r="B18" s="153"/>
      <c r="C18" s="153"/>
      <c r="D18" s="153"/>
      <c r="E18" s="154"/>
    </row>
    <row r="19" spans="1:5" ht="30" customHeight="1">
      <c r="A19" s="377" t="str">
        <f>CONCATENATE(基本データ!$D$2," ","リレーオーダー用紙")</f>
        <v>第68回　岩手県中学校総合体育大会　陸上競技 リレーオーダー用紙</v>
      </c>
      <c r="B19" s="377"/>
      <c r="C19" s="377"/>
      <c r="D19" s="377"/>
      <c r="E19" s="377"/>
    </row>
    <row r="20" spans="1:5" ht="26.25" customHeight="1">
      <c r="A20" s="185" t="s">
        <v>930</v>
      </c>
      <c r="B20" s="185" t="s">
        <v>931</v>
      </c>
      <c r="C20" s="378" t="s">
        <v>932</v>
      </c>
      <c r="D20" s="378"/>
      <c r="E20" s="185" t="s">
        <v>933</v>
      </c>
    </row>
    <row r="21" spans="1:5" ht="75" customHeight="1">
      <c r="A21" s="186" t="s">
        <v>942</v>
      </c>
      <c r="B21" s="186" t="s">
        <v>943</v>
      </c>
      <c r="C21" s="378" t="s">
        <v>939</v>
      </c>
      <c r="D21" s="378"/>
      <c r="E21" s="204"/>
    </row>
    <row r="22" spans="1:5" ht="30" customHeight="1">
      <c r="A22" s="185" t="s">
        <v>940</v>
      </c>
      <c r="B22" s="378" t="s">
        <v>936</v>
      </c>
      <c r="C22" s="378"/>
      <c r="D22" s="378"/>
      <c r="E22" s="185" t="s">
        <v>937</v>
      </c>
    </row>
    <row r="23" spans="1:5" ht="15" customHeight="1">
      <c r="A23" s="383" t="str">
        <f>IFERROR(VLOOKUP("共通Ｒ1",参加一覧表男子!$O$11:$P$93,2,FALSE),"")</f>
        <v/>
      </c>
      <c r="B23" s="378" t="str">
        <f>VLOOKUP(A23,参加一覧表男子!$P$11:$Q$93,2)</f>
        <v/>
      </c>
      <c r="C23" s="378"/>
      <c r="D23" s="378"/>
      <c r="E23" s="384" t="str">
        <f>CONCATENATE(基本データ!$G$18,"中")</f>
        <v>校名が出ます中</v>
      </c>
    </row>
    <row r="24" spans="1:5" ht="15" customHeight="1">
      <c r="A24" s="383" t="e">
        <f>CONCATENATE(VLOOKUP("低学年Ｒ1",参加一覧表男子!$O$11:$P$93,2,FALSE),"*")</f>
        <v>#N/A</v>
      </c>
      <c r="B24" s="378"/>
      <c r="C24" s="378"/>
      <c r="D24" s="378"/>
      <c r="E24" s="384"/>
    </row>
    <row r="25" spans="1:5" ht="15" customHeight="1">
      <c r="A25" s="383" t="str">
        <f>IFERROR(VLOOKUP("共通Ｒ2",参加一覧表男子!$O$11:$P$93,2,FALSE),"")</f>
        <v/>
      </c>
      <c r="B25" s="378" t="str">
        <f>VLOOKUP(A25,参加一覧表男子!$P$11:$Q$93,2)</f>
        <v/>
      </c>
      <c r="C25" s="378"/>
      <c r="D25" s="378"/>
      <c r="E25" s="384"/>
    </row>
    <row r="26" spans="1:5" ht="15" customHeight="1">
      <c r="A26" s="383" t="e">
        <f>CONCATENATE(VLOOKUP("低学年Ｒ1",参加一覧表男子!$O$11:$P$93,2,FALSE),"*")</f>
        <v>#N/A</v>
      </c>
      <c r="B26" s="378"/>
      <c r="C26" s="378"/>
      <c r="D26" s="378"/>
      <c r="E26" s="384"/>
    </row>
    <row r="27" spans="1:5" ht="15" customHeight="1">
      <c r="A27" s="383" t="str">
        <f>IFERROR(VLOOKUP("共通Ｒ3",参加一覧表男子!$O$11:$P$93,2,FALSE),"")</f>
        <v/>
      </c>
      <c r="B27" s="378" t="str">
        <f>VLOOKUP(A27,参加一覧表男子!$P$11:$Q$93,2)</f>
        <v/>
      </c>
      <c r="C27" s="378"/>
      <c r="D27" s="378"/>
      <c r="E27" s="384"/>
    </row>
    <row r="28" spans="1:5" ht="15" customHeight="1">
      <c r="A28" s="383" t="e">
        <f>CONCATENATE(VLOOKUP("低学年Ｒ1",参加一覧表男子!$O$11:$P$93,2,FALSE),"*")</f>
        <v>#N/A</v>
      </c>
      <c r="B28" s="378"/>
      <c r="C28" s="378"/>
      <c r="D28" s="378"/>
      <c r="E28" s="384"/>
    </row>
    <row r="29" spans="1:5" ht="15" customHeight="1">
      <c r="A29" s="383" t="str">
        <f>IFERROR(VLOOKUP("共通Ｒ4",参加一覧表男子!$O$11:$P$93,2,FALSE),"")</f>
        <v/>
      </c>
      <c r="B29" s="378" t="str">
        <f>VLOOKUP(A29,参加一覧表男子!$P$11:$Q$93,2)</f>
        <v/>
      </c>
      <c r="C29" s="378"/>
      <c r="D29" s="378"/>
      <c r="E29" s="378" t="s">
        <v>938</v>
      </c>
    </row>
    <row r="30" spans="1:5" ht="15" customHeight="1">
      <c r="A30" s="383" t="e">
        <f>CONCATENATE(VLOOKUP("低学年Ｒ1",参加一覧表男子!$O$11:$P$93,2,FALSE),"*")</f>
        <v>#N/A</v>
      </c>
      <c r="B30" s="378"/>
      <c r="C30" s="378"/>
      <c r="D30" s="378"/>
      <c r="E30" s="378"/>
    </row>
    <row r="31" spans="1:5" ht="15" customHeight="1">
      <c r="A31" s="383" t="str">
        <f>IFERROR(VLOOKUP("共通Ｒ5",参加一覧表男子!$O$11:$P$93,2,FALSE),"")</f>
        <v/>
      </c>
      <c r="B31" s="378" t="str">
        <f>VLOOKUP(A31,参加一覧表男子!$P$11:$Q$93,2)</f>
        <v/>
      </c>
      <c r="C31" s="378"/>
      <c r="D31" s="378"/>
      <c r="E31" s="384" t="str">
        <f>基本データ!$C$18</f>
        <v>ｺｰﾄﾞが出ます</v>
      </c>
    </row>
    <row r="32" spans="1:5" ht="15" customHeight="1">
      <c r="A32" s="383" t="e">
        <f>CONCATENATE(VLOOKUP("低学年Ｒ1",参加一覧表男子!$O$11:$P$93,2,FALSE),"*")</f>
        <v>#N/A</v>
      </c>
      <c r="B32" s="378"/>
      <c r="C32" s="378"/>
      <c r="D32" s="378"/>
      <c r="E32" s="384"/>
    </row>
    <row r="33" spans="1:5" ht="15" customHeight="1">
      <c r="A33" s="383" t="str">
        <f>IFERROR(VLOOKUP("共通Ｒ6",参加一覧表男子!$O$11:$P$93,2,FALSE),"")</f>
        <v/>
      </c>
      <c r="B33" s="378" t="str">
        <f>VLOOKUP(A33,参加一覧表男子!$P$11:$Q$93,2)</f>
        <v/>
      </c>
      <c r="C33" s="378"/>
      <c r="D33" s="378"/>
      <c r="E33" s="384"/>
    </row>
    <row r="34" spans="1:5" ht="15" customHeight="1">
      <c r="A34" s="383" t="e">
        <f>CONCATENATE(VLOOKUP("低学年Ｒ1",参加一覧表男子!$O$11:$P$93,2,FALSE),"*")</f>
        <v>#N/A</v>
      </c>
      <c r="B34" s="378"/>
      <c r="C34" s="378"/>
      <c r="D34" s="378"/>
      <c r="E34" s="384"/>
    </row>
    <row r="35" spans="1:5" ht="41.25" customHeight="1">
      <c r="A35" s="152"/>
      <c r="B35" s="153"/>
      <c r="C35" s="153"/>
      <c r="D35" s="153"/>
      <c r="E35" s="154"/>
    </row>
    <row r="36" spans="1:5" ht="30" customHeight="1">
      <c r="A36" s="377" t="str">
        <f>CONCATENATE(基本データ!$D$2," ","リレーオーダー用紙")</f>
        <v>第68回　岩手県中学校総合体育大会　陸上競技 リレーオーダー用紙</v>
      </c>
      <c r="B36" s="377"/>
      <c r="C36" s="377"/>
      <c r="D36" s="377"/>
      <c r="E36" s="377"/>
    </row>
    <row r="37" spans="1:5" ht="30" customHeight="1">
      <c r="A37" s="185" t="s">
        <v>930</v>
      </c>
      <c r="B37" s="185" t="s">
        <v>931</v>
      </c>
      <c r="C37" s="378" t="s">
        <v>932</v>
      </c>
      <c r="D37" s="378"/>
      <c r="E37" s="185" t="s">
        <v>933</v>
      </c>
    </row>
    <row r="38" spans="1:5" ht="75" customHeight="1">
      <c r="A38" s="186" t="s">
        <v>941</v>
      </c>
      <c r="B38" s="186" t="s">
        <v>944</v>
      </c>
      <c r="C38" s="378" t="s">
        <v>939</v>
      </c>
      <c r="D38" s="378"/>
      <c r="E38" s="204"/>
    </row>
    <row r="39" spans="1:5" ht="30" customHeight="1">
      <c r="A39" s="185" t="s">
        <v>940</v>
      </c>
      <c r="B39" s="378" t="s">
        <v>936</v>
      </c>
      <c r="C39" s="378"/>
      <c r="D39" s="378"/>
      <c r="E39" s="185" t="s">
        <v>937</v>
      </c>
    </row>
    <row r="40" spans="1:5" ht="15" customHeight="1">
      <c r="A40" s="383" t="str">
        <f>IFERROR(VLOOKUP("低学年Ｒ1",参加一覧表女子!$O$11:$P$93,2,FALSE),"")</f>
        <v/>
      </c>
      <c r="B40" s="378" t="str">
        <f>VLOOKUP(A40,参加一覧表女子!$P$11:$Q$93,2)</f>
        <v/>
      </c>
      <c r="C40" s="378"/>
      <c r="D40" s="378"/>
      <c r="E40" s="384" t="str">
        <f>CONCATENATE(基本データ!$G$18,"中")</f>
        <v>校名が出ます中</v>
      </c>
    </row>
    <row r="41" spans="1:5" ht="15" customHeight="1">
      <c r="A41" s="383" t="e">
        <f>CONCATENATE(VLOOKUP("低学年Ｒ1",参加一覧表男子!$O$11:$P$93,2,FALSE),"*")</f>
        <v>#N/A</v>
      </c>
      <c r="B41" s="378"/>
      <c r="C41" s="378"/>
      <c r="D41" s="378"/>
      <c r="E41" s="384"/>
    </row>
    <row r="42" spans="1:5" ht="15" customHeight="1">
      <c r="A42" s="383" t="str">
        <f>IFERROR(VLOOKUP("低学年Ｒ2",参加一覧表女子!$O$11:$P$93,2,FALSE),"")</f>
        <v/>
      </c>
      <c r="B42" s="378" t="str">
        <f>VLOOKUP(A42,参加一覧表女子!$P$11:$Q$93,2)</f>
        <v/>
      </c>
      <c r="C42" s="378"/>
      <c r="D42" s="378"/>
      <c r="E42" s="384"/>
    </row>
    <row r="43" spans="1:5" ht="15" customHeight="1">
      <c r="A43" s="383" t="e">
        <f>CONCATENATE(VLOOKUP("低学年Ｒ1",参加一覧表男子!$O$11:$P$93,2,FALSE),"*")</f>
        <v>#N/A</v>
      </c>
      <c r="B43" s="378"/>
      <c r="C43" s="378"/>
      <c r="D43" s="378"/>
      <c r="E43" s="384"/>
    </row>
    <row r="44" spans="1:5" ht="15" customHeight="1">
      <c r="A44" s="383" t="str">
        <f>IFERROR(VLOOKUP("低学年Ｒ3",参加一覧表女子!$O$11:$P$93,2,FALSE),"")</f>
        <v/>
      </c>
      <c r="B44" s="378" t="str">
        <f>VLOOKUP(A44,参加一覧表女子!$P$11:$Q$93,2)</f>
        <v/>
      </c>
      <c r="C44" s="378"/>
      <c r="D44" s="378"/>
      <c r="E44" s="384"/>
    </row>
    <row r="45" spans="1:5" ht="15" customHeight="1">
      <c r="A45" s="383" t="e">
        <f>CONCATENATE(VLOOKUP("低学年Ｒ1",参加一覧表男子!$O$11:$P$93,2,FALSE),"*")</f>
        <v>#N/A</v>
      </c>
      <c r="B45" s="378"/>
      <c r="C45" s="378"/>
      <c r="D45" s="378"/>
      <c r="E45" s="384"/>
    </row>
    <row r="46" spans="1:5" ht="15" customHeight="1">
      <c r="A46" s="383" t="str">
        <f>IFERROR(VLOOKUP("低学年Ｒ4",参加一覧表女子!$O$11:$P$93,2,FALSE),"")</f>
        <v/>
      </c>
      <c r="B46" s="378" t="str">
        <f>VLOOKUP(A46,参加一覧表女子!$P$11:$Q$93,2)</f>
        <v/>
      </c>
      <c r="C46" s="378"/>
      <c r="D46" s="378"/>
      <c r="E46" s="378" t="s">
        <v>938</v>
      </c>
    </row>
    <row r="47" spans="1:5" ht="15" customHeight="1">
      <c r="A47" s="383" t="e">
        <f>CONCATENATE(VLOOKUP("低学年Ｒ1",参加一覧表男子!$O$11:$P$93,2,FALSE),"*")</f>
        <v>#N/A</v>
      </c>
      <c r="B47" s="378"/>
      <c r="C47" s="378"/>
      <c r="D47" s="378"/>
      <c r="E47" s="378"/>
    </row>
    <row r="48" spans="1:5" ht="15" customHeight="1">
      <c r="A48" s="383" t="str">
        <f>IFERROR(VLOOKUP("低学年Ｒ5",参加一覧表女子!$O$11:$P$93,2,FALSE),"")</f>
        <v/>
      </c>
      <c r="B48" s="378" t="str">
        <f>VLOOKUP(A48,参加一覧表女子!$P$11:$Q$93,2)</f>
        <v/>
      </c>
      <c r="C48" s="378"/>
      <c r="D48" s="378"/>
      <c r="E48" s="384" t="str">
        <f>基本データ!$C$18</f>
        <v>ｺｰﾄﾞが出ます</v>
      </c>
    </row>
    <row r="49" spans="1:5" ht="15" customHeight="1">
      <c r="A49" s="383" t="e">
        <f>CONCATENATE(VLOOKUP("低学年Ｒ1",参加一覧表男子!$O$11:$P$93,2,FALSE),"*")</f>
        <v>#N/A</v>
      </c>
      <c r="B49" s="378"/>
      <c r="C49" s="378"/>
      <c r="D49" s="378"/>
      <c r="E49" s="384"/>
    </row>
    <row r="50" spans="1:5" ht="15" customHeight="1">
      <c r="A50" s="383" t="str">
        <f>IFERROR(VLOOKUP("低学年Ｒ6",参加一覧表女子!$O$11:$P$93,2,FALSE),"")</f>
        <v/>
      </c>
      <c r="B50" s="378" t="str">
        <f>VLOOKUP(A50,参加一覧表女子!$P$11:$Q$93,2)</f>
        <v/>
      </c>
      <c r="C50" s="378"/>
      <c r="D50" s="378"/>
      <c r="E50" s="384"/>
    </row>
    <row r="51" spans="1:5" ht="15" customHeight="1">
      <c r="A51" s="383" t="e">
        <f>CONCATENATE(VLOOKUP("低学年Ｒ1",参加一覧表男子!$O$11:$P$93,2,FALSE),"*")</f>
        <v>#N/A</v>
      </c>
      <c r="B51" s="378"/>
      <c r="C51" s="378"/>
      <c r="D51" s="378"/>
      <c r="E51" s="384"/>
    </row>
    <row r="52" spans="1:5" ht="37.5" customHeight="1">
      <c r="A52" s="152"/>
      <c r="B52" s="153"/>
      <c r="C52" s="153"/>
      <c r="D52" s="153"/>
      <c r="E52" s="154"/>
    </row>
    <row r="53" spans="1:5" ht="37.5" customHeight="1">
      <c r="A53" s="152"/>
      <c r="B53" s="153"/>
      <c r="C53" s="153"/>
      <c r="D53" s="153"/>
      <c r="E53" s="154"/>
    </row>
    <row r="54" spans="1:5" ht="30" customHeight="1">
      <c r="A54" s="377" t="str">
        <f>CONCATENATE(基本データ!$D$2," ","リレーオーダー用紙")</f>
        <v>第68回　岩手県中学校総合体育大会　陸上競技 リレーオーダー用紙</v>
      </c>
      <c r="B54" s="377"/>
      <c r="C54" s="377"/>
      <c r="D54" s="377"/>
      <c r="E54" s="377"/>
    </row>
    <row r="55" spans="1:5" ht="30" customHeight="1">
      <c r="A55" s="185" t="s">
        <v>930</v>
      </c>
      <c r="B55" s="185" t="s">
        <v>931</v>
      </c>
      <c r="C55" s="378" t="s">
        <v>932</v>
      </c>
      <c r="D55" s="378"/>
      <c r="E55" s="185" t="s">
        <v>933</v>
      </c>
    </row>
    <row r="56" spans="1:5" ht="75" customHeight="1">
      <c r="A56" s="186" t="s">
        <v>942</v>
      </c>
      <c r="B56" s="186" t="s">
        <v>944</v>
      </c>
      <c r="C56" s="378" t="s">
        <v>939</v>
      </c>
      <c r="D56" s="378"/>
      <c r="E56" s="204"/>
    </row>
    <row r="57" spans="1:5" ht="30" customHeight="1">
      <c r="A57" s="185" t="s">
        <v>940</v>
      </c>
      <c r="B57" s="378" t="s">
        <v>936</v>
      </c>
      <c r="C57" s="378"/>
      <c r="D57" s="378"/>
      <c r="E57" s="185" t="s">
        <v>937</v>
      </c>
    </row>
    <row r="58" spans="1:5" ht="15" customHeight="1">
      <c r="A58" s="383" t="str">
        <f>IFERROR(VLOOKUP("共通Ｒ1",参加一覧表女子!$O$11:$P$93,2,FALSE),"")</f>
        <v/>
      </c>
      <c r="B58" s="378" t="str">
        <f>VLOOKUP(A58,参加一覧表女子!$P$11:$Q$93,2)</f>
        <v/>
      </c>
      <c r="C58" s="378"/>
      <c r="D58" s="378"/>
      <c r="E58" s="384" t="str">
        <f>CONCATENATE(基本データ!$G$18,"中")</f>
        <v>校名が出ます中</v>
      </c>
    </row>
    <row r="59" spans="1:5" ht="15" customHeight="1">
      <c r="A59" s="383" t="e">
        <f>CONCATENATE(VLOOKUP("低学年Ｒ1",参加一覧表男子!$O$11:$P$93,2,FALSE),"*")</f>
        <v>#N/A</v>
      </c>
      <c r="B59" s="378"/>
      <c r="C59" s="378"/>
      <c r="D59" s="378"/>
      <c r="E59" s="384"/>
    </row>
    <row r="60" spans="1:5" ht="15" customHeight="1">
      <c r="A60" s="383" t="str">
        <f>IFERROR(VLOOKUP("共通Ｒ2",参加一覧表女子!$O$11:$P$93,2,FALSE),"")</f>
        <v/>
      </c>
      <c r="B60" s="378" t="str">
        <f>VLOOKUP(A60,参加一覧表女子!$P$11:$Q$93,2)</f>
        <v/>
      </c>
      <c r="C60" s="378"/>
      <c r="D60" s="378"/>
      <c r="E60" s="384"/>
    </row>
    <row r="61" spans="1:5" ht="15" customHeight="1">
      <c r="A61" s="383" t="e">
        <f>CONCATENATE(VLOOKUP("低学年Ｒ1",参加一覧表男子!$O$11:$P$93,2,FALSE),"*")</f>
        <v>#N/A</v>
      </c>
      <c r="B61" s="378"/>
      <c r="C61" s="378"/>
      <c r="D61" s="378"/>
      <c r="E61" s="384"/>
    </row>
    <row r="62" spans="1:5" ht="15" customHeight="1">
      <c r="A62" s="383" t="str">
        <f>IFERROR(VLOOKUP("共通Ｒ3",参加一覧表女子!$O$11:$P$93,2,FALSE),"")</f>
        <v/>
      </c>
      <c r="B62" s="378" t="str">
        <f>VLOOKUP(A62,参加一覧表女子!$P$11:$Q$93,2)</f>
        <v/>
      </c>
      <c r="C62" s="378"/>
      <c r="D62" s="378"/>
      <c r="E62" s="384"/>
    </row>
    <row r="63" spans="1:5" ht="15" customHeight="1">
      <c r="A63" s="383" t="e">
        <f>CONCATENATE(VLOOKUP("低学年Ｒ1",参加一覧表男子!$O$11:$P$93,2,FALSE),"*")</f>
        <v>#N/A</v>
      </c>
      <c r="B63" s="378"/>
      <c r="C63" s="378"/>
      <c r="D63" s="378"/>
      <c r="E63" s="384"/>
    </row>
    <row r="64" spans="1:5" ht="15" customHeight="1">
      <c r="A64" s="383" t="str">
        <f>IFERROR(VLOOKUP("共通Ｒ4",参加一覧表女子!$O$11:$P$93,2,FALSE),"")</f>
        <v/>
      </c>
      <c r="B64" s="378" t="str">
        <f>VLOOKUP(A64,参加一覧表女子!$P$11:$Q$93,2)</f>
        <v/>
      </c>
      <c r="C64" s="378"/>
      <c r="D64" s="378"/>
      <c r="E64" s="378" t="s">
        <v>938</v>
      </c>
    </row>
    <row r="65" spans="1:5" ht="15" customHeight="1">
      <c r="A65" s="383" t="e">
        <f>CONCATENATE(VLOOKUP("低学年Ｒ1",参加一覧表男子!$O$11:$P$93,2,FALSE),"*")</f>
        <v>#N/A</v>
      </c>
      <c r="B65" s="378"/>
      <c r="C65" s="378"/>
      <c r="D65" s="378"/>
      <c r="E65" s="378"/>
    </row>
    <row r="66" spans="1:5" ht="15" customHeight="1">
      <c r="A66" s="383" t="str">
        <f>IFERROR(VLOOKUP("共通Ｒ5",参加一覧表女子!$O$11:$P$93,2,FALSE),"")</f>
        <v/>
      </c>
      <c r="B66" s="378" t="str">
        <f>VLOOKUP(A66,参加一覧表女子!$P$11:$Q$93,2)</f>
        <v/>
      </c>
      <c r="C66" s="378"/>
      <c r="D66" s="378"/>
      <c r="E66" s="384" t="str">
        <f>基本データ!$C$18</f>
        <v>ｺｰﾄﾞが出ます</v>
      </c>
    </row>
    <row r="67" spans="1:5" ht="15" customHeight="1">
      <c r="A67" s="383" t="e">
        <f>CONCATENATE(VLOOKUP("低学年Ｒ1",参加一覧表男子!$O$11:$P$93,2,FALSE),"*")</f>
        <v>#N/A</v>
      </c>
      <c r="B67" s="378"/>
      <c r="C67" s="378"/>
      <c r="D67" s="378"/>
      <c r="E67" s="384"/>
    </row>
    <row r="68" spans="1:5" ht="15" customHeight="1">
      <c r="A68" s="383" t="str">
        <f>IFERROR(VLOOKUP("共通Ｒ6",参加一覧表女子!$O$11:$P$93,2,FALSE),"")</f>
        <v/>
      </c>
      <c r="B68" s="378" t="str">
        <f>VLOOKUP(A68,参加一覧表女子!$P$11:$Q$93,2)</f>
        <v/>
      </c>
      <c r="C68" s="378"/>
      <c r="D68" s="378"/>
      <c r="E68" s="384"/>
    </row>
    <row r="69" spans="1:5" ht="15" customHeight="1">
      <c r="A69" s="383" t="e">
        <f>CONCATENATE(VLOOKUP("低学年Ｒ1",参加一覧表男子!$O$11:$P$93,2,FALSE),"*")</f>
        <v>#N/A</v>
      </c>
      <c r="B69" s="378"/>
      <c r="C69" s="378"/>
      <c r="D69" s="378"/>
      <c r="E69" s="384"/>
    </row>
    <row r="71" spans="1:5" ht="13.5" hidden="1" customHeight="1">
      <c r="A71" t="s">
        <v>941</v>
      </c>
    </row>
    <row r="72" spans="1:5" ht="13.5" hidden="1" customHeight="1">
      <c r="A72" t="s">
        <v>942</v>
      </c>
    </row>
    <row r="73" spans="1:5" ht="13.5" hidden="1" customHeight="1"/>
    <row r="74" spans="1:5" ht="13.5" hidden="1" customHeight="1"/>
    <row r="75" spans="1:5" ht="13.5" hidden="1" customHeight="1">
      <c r="A75" t="s">
        <v>943</v>
      </c>
    </row>
    <row r="76" spans="1:5" ht="13.5" hidden="1" customHeight="1">
      <c r="A76" t="s">
        <v>944</v>
      </c>
    </row>
  </sheetData>
  <sheetProtection sheet="1" objects="1" scenarios="1" selectLockedCells="1"/>
  <protectedRanges>
    <protectedRange sqref="A5:D16 A23:D35 A40:D51 A58:D69" name="範囲3_1"/>
    <protectedRange sqref="A3:B3 A56:B56 A21:B21 A38:B38" name="範囲1_1"/>
  </protectedRanges>
  <mergeCells count="77">
    <mergeCell ref="E64:E65"/>
    <mergeCell ref="A66:A67"/>
    <mergeCell ref="B66:D67"/>
    <mergeCell ref="E66:E69"/>
    <mergeCell ref="A68:A69"/>
    <mergeCell ref="B68:D69"/>
    <mergeCell ref="B57:D57"/>
    <mergeCell ref="A58:A59"/>
    <mergeCell ref="B58:D59"/>
    <mergeCell ref="A64:A65"/>
    <mergeCell ref="B64:D65"/>
    <mergeCell ref="E58:E63"/>
    <mergeCell ref="A60:A61"/>
    <mergeCell ref="B60:D61"/>
    <mergeCell ref="A62:A63"/>
    <mergeCell ref="B62:D63"/>
    <mergeCell ref="B50:D51"/>
    <mergeCell ref="A54:E54"/>
    <mergeCell ref="C55:D55"/>
    <mergeCell ref="C56:D56"/>
    <mergeCell ref="A46:A47"/>
    <mergeCell ref="B46:D47"/>
    <mergeCell ref="E46:E47"/>
    <mergeCell ref="A48:A49"/>
    <mergeCell ref="B48:D49"/>
    <mergeCell ref="E48:E51"/>
    <mergeCell ref="A50:A51"/>
    <mergeCell ref="B39:D39"/>
    <mergeCell ref="A40:A41"/>
    <mergeCell ref="B40:D41"/>
    <mergeCell ref="E40:E45"/>
    <mergeCell ref="A42:A43"/>
    <mergeCell ref="B42:D43"/>
    <mergeCell ref="A44:A45"/>
    <mergeCell ref="B44:D45"/>
    <mergeCell ref="B33:D34"/>
    <mergeCell ref="A36:E36"/>
    <mergeCell ref="C37:D37"/>
    <mergeCell ref="C38:D38"/>
    <mergeCell ref="A29:A30"/>
    <mergeCell ref="B29:D30"/>
    <mergeCell ref="E29:E30"/>
    <mergeCell ref="A31:A32"/>
    <mergeCell ref="B31:D32"/>
    <mergeCell ref="E31:E34"/>
    <mergeCell ref="A33:A34"/>
    <mergeCell ref="B22:D22"/>
    <mergeCell ref="A23:A24"/>
    <mergeCell ref="B23:D24"/>
    <mergeCell ref="E23:E28"/>
    <mergeCell ref="A25:A26"/>
    <mergeCell ref="B25:D26"/>
    <mergeCell ref="A27:A28"/>
    <mergeCell ref="B27:D28"/>
    <mergeCell ref="A19:E19"/>
    <mergeCell ref="C20:D20"/>
    <mergeCell ref="C21:D21"/>
    <mergeCell ref="A11:A12"/>
    <mergeCell ref="B11:D12"/>
    <mergeCell ref="E11:E12"/>
    <mergeCell ref="A13:A14"/>
    <mergeCell ref="B13:D14"/>
    <mergeCell ref="E13:E16"/>
    <mergeCell ref="A15:A16"/>
    <mergeCell ref="B15:D16"/>
    <mergeCell ref="M6:V7"/>
    <mergeCell ref="A1:E1"/>
    <mergeCell ref="C2:D2"/>
    <mergeCell ref="C3:D3"/>
    <mergeCell ref="B4:D4"/>
    <mergeCell ref="A5:A6"/>
    <mergeCell ref="B5:D6"/>
    <mergeCell ref="E5:E10"/>
    <mergeCell ref="A7:A8"/>
    <mergeCell ref="B7:D8"/>
    <mergeCell ref="A9:A10"/>
    <mergeCell ref="B9:D10"/>
  </mergeCells>
  <phoneticPr fontId="39"/>
  <dataValidations count="1">
    <dataValidation type="list" allowBlank="1" showInputMessage="1" showErrorMessage="1" sqref="A56 A21">
      <formula1>$A$71:$A$72</formula1>
    </dataValidation>
  </dataValidation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操作方法</vt:lpstr>
      <vt:lpstr>基本データ</vt:lpstr>
      <vt:lpstr>入力用</vt:lpstr>
      <vt:lpstr>入力確認</vt:lpstr>
      <vt:lpstr>参加一覧表男子</vt:lpstr>
      <vt:lpstr>参加一覧表女子</vt:lpstr>
      <vt:lpstr>参加一覧表男子（北上jr用）</vt:lpstr>
      <vt:lpstr>参加一覧表女子（北上jr用）</vt:lpstr>
      <vt:lpstr>リレー個票（記録だけ入力）</vt:lpstr>
      <vt:lpstr>ﾘﾚｰﾃﾞｰﾀ （いじるな危険）</vt:lpstr>
      <vt:lpstr>データベース（いじるな危険）</vt:lpstr>
      <vt:lpstr>データ</vt:lpstr>
      <vt:lpstr>変更点</vt:lpstr>
      <vt:lpstr>データベース（いじるな危険） (2)</vt:lpstr>
      <vt:lpstr>参加一覧表女子!Print_Area</vt:lpstr>
      <vt:lpstr>'参加一覧表女子（北上jr用）'!Print_Area</vt:lpstr>
      <vt:lpstr>参加一覧表男子!Print_Area</vt:lpstr>
      <vt:lpstr>'参加一覧表男子（北上jr用）'!Print_Area</vt:lpstr>
      <vt:lpstr>入力用!Print_Area</vt:lpstr>
      <vt:lpstr>男共通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済通</dc:creator>
  <cp:lastModifiedBy>北上市教育委員会</cp:lastModifiedBy>
  <cp:lastPrinted>2019-09-20T01:26:41Z</cp:lastPrinted>
  <dcterms:created xsi:type="dcterms:W3CDTF">2011-02-09T04:49:15Z</dcterms:created>
  <dcterms:modified xsi:type="dcterms:W3CDTF">2021-06-03T01:48:36Z</dcterms:modified>
</cp:coreProperties>
</file>